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P:\КОММЕРЧЕСКАЯ ДИРЕКЦИЯ\2. ОТДЕЛ СБЫТА\2. НЕЛИКВИД\! отчет ПАРАМОНОВУ\"/>
    </mc:Choice>
  </mc:AlternateContent>
  <xr:revisionPtr revIDLastSave="0" documentId="13_ncr:1_{B68F561A-000B-449C-9C55-82BEC374334F}" xr6:coauthVersionLast="36" xr6:coauthVersionMax="36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Неон" sheetId="2" state="hidden" r:id="rId1"/>
    <sheet name="АВМ-общая" sheetId="3" r:id="rId2"/>
    <sheet name="Динамика" sheetId="17" r:id="rId3"/>
    <sheet name="РЗХМ" sheetId="16" state="hidden" r:id="rId4"/>
    <sheet name="ВКМ Сервис" sheetId="6" state="hidden" r:id="rId5"/>
    <sheet name="ВКМ Сталь" sheetId="11" state="hidden" r:id="rId6"/>
    <sheet name="Машзавод" sheetId="14" state="hidden" r:id="rId7"/>
    <sheet name="РВС" sheetId="15" state="hidden" r:id="rId8"/>
    <sheet name="СВОД РМ Рейл" sheetId="13" state="hidden" r:id="rId9"/>
  </sheets>
  <definedNames>
    <definedName name="_xlnm._FilterDatabase" localSheetId="1" hidden="1">'АВМ-общая'!$A$6:$D$58</definedName>
    <definedName name="_xlnm._FilterDatabase" localSheetId="4" hidden="1">'ВКМ Сервис'!$A$6:$Q$39</definedName>
    <definedName name="_xlnm._FilterDatabase" localSheetId="5" hidden="1">'ВКМ Сталь'!$A$9:$P$9</definedName>
    <definedName name="_xlnm._FilterDatabase" localSheetId="6" hidden="1">Машзавод!$A$6:$P$642</definedName>
    <definedName name="_xlnm._FilterDatabase" localSheetId="0" hidden="1">Неон!$B$7:$P$7</definedName>
    <definedName name="_xlnm._FilterDatabase" localSheetId="7" hidden="1">РВС!$A$3:$Q$181</definedName>
    <definedName name="_xlnm._FilterDatabase" localSheetId="3" hidden="1">РЗХМ!$A$11:$S$117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5" i="17" l="1"/>
  <c r="J5" i="17" l="1"/>
  <c r="C5" i="17" l="1"/>
  <c r="K5" i="17" l="1"/>
  <c r="M5" i="17" l="1"/>
  <c r="M7" i="17" s="1"/>
  <c r="M8" i="17" s="1"/>
  <c r="Y5" i="17"/>
  <c r="H43" i="6"/>
  <c r="H41" i="6"/>
  <c r="H119" i="16"/>
  <c r="G5" i="17" l="1"/>
  <c r="H59" i="16" l="1"/>
  <c r="H116" i="16" s="1"/>
  <c r="H121" i="16" l="1"/>
  <c r="H127" i="16" s="1"/>
  <c r="H128" i="16" s="1"/>
  <c r="H122" i="16"/>
  <c r="H120" i="16"/>
  <c r="J115" i="16"/>
  <c r="J114" i="16"/>
  <c r="J113" i="16"/>
  <c r="J112" i="16"/>
  <c r="J111" i="16"/>
  <c r="J110" i="16"/>
  <c r="J109" i="16"/>
  <c r="J108" i="16"/>
  <c r="J107" i="16"/>
  <c r="J106" i="16"/>
  <c r="J105" i="16"/>
  <c r="J104" i="16"/>
  <c r="J103" i="16"/>
  <c r="J102" i="16"/>
  <c r="J101" i="16"/>
  <c r="J100" i="16"/>
  <c r="J99" i="16"/>
  <c r="J98" i="16"/>
  <c r="J97" i="16"/>
  <c r="J96" i="16"/>
  <c r="J95" i="16"/>
  <c r="J94" i="16"/>
  <c r="J93" i="16"/>
  <c r="J92" i="16"/>
  <c r="J91" i="16"/>
  <c r="J90" i="16"/>
  <c r="J89" i="16"/>
  <c r="J88" i="16"/>
  <c r="J87" i="16"/>
  <c r="J86" i="16"/>
  <c r="J85" i="16"/>
  <c r="J84" i="16"/>
  <c r="J83" i="16"/>
  <c r="J82" i="16"/>
  <c r="J81" i="16"/>
  <c r="J80" i="16"/>
  <c r="J79" i="16"/>
  <c r="J78" i="16"/>
  <c r="J77" i="16"/>
  <c r="J76" i="16"/>
  <c r="J75" i="16"/>
  <c r="J74" i="16"/>
  <c r="J73" i="16"/>
  <c r="J72" i="16"/>
  <c r="R71" i="16"/>
  <c r="S71" i="16" s="1"/>
  <c r="J71" i="16"/>
  <c r="J70" i="16"/>
  <c r="J69" i="16"/>
  <c r="J68" i="16"/>
  <c r="J67" i="16"/>
  <c r="J66" i="16"/>
  <c r="J65" i="16"/>
  <c r="J64" i="16"/>
  <c r="J63" i="16"/>
  <c r="J62" i="16"/>
  <c r="J61" i="16"/>
  <c r="J60" i="16"/>
  <c r="J59" i="16"/>
  <c r="J58" i="16"/>
  <c r="J57" i="16"/>
  <c r="J56" i="16"/>
  <c r="J55" i="16"/>
  <c r="J54" i="16"/>
  <c r="J53" i="16"/>
  <c r="J52" i="16"/>
  <c r="J51" i="16"/>
  <c r="J50" i="16"/>
  <c r="J49" i="16"/>
  <c r="J48" i="16"/>
  <c r="J47" i="16"/>
  <c r="J46" i="16"/>
  <c r="J45" i="16"/>
  <c r="J44" i="16"/>
  <c r="J43" i="16"/>
  <c r="J42" i="16"/>
  <c r="J41" i="16"/>
  <c r="J40" i="16"/>
  <c r="J39" i="16"/>
  <c r="J38" i="16"/>
  <c r="J37" i="16"/>
  <c r="J36" i="16"/>
  <c r="J35" i="16"/>
  <c r="J34" i="16"/>
  <c r="J33" i="16"/>
  <c r="J32" i="16"/>
  <c r="J31" i="16"/>
  <c r="J30" i="16"/>
  <c r="J29" i="16"/>
  <c r="J28" i="16"/>
  <c r="J27" i="16"/>
  <c r="J26" i="16"/>
  <c r="J25" i="16"/>
  <c r="J24" i="16"/>
  <c r="J23" i="16"/>
  <c r="J22" i="16"/>
  <c r="J21" i="16"/>
  <c r="J20" i="16"/>
  <c r="J19" i="16"/>
  <c r="J18" i="16"/>
  <c r="J17" i="16"/>
  <c r="J16" i="16"/>
  <c r="J15" i="16"/>
  <c r="J14" i="16"/>
  <c r="J13" i="16"/>
  <c r="J12" i="16"/>
  <c r="A12" i="16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H124" i="16" l="1"/>
  <c r="H125" i="16" s="1"/>
  <c r="H46" i="6"/>
  <c r="I38" i="6" l="1"/>
  <c r="H42" i="6"/>
  <c r="H47" i="6" s="1"/>
  <c r="J8" i="6"/>
  <c r="J13" i="6"/>
  <c r="J15" i="6"/>
  <c r="J16" i="6"/>
  <c r="J17" i="6"/>
  <c r="J18" i="6"/>
  <c r="J19" i="6"/>
  <c r="J20" i="6"/>
  <c r="J21" i="6"/>
  <c r="J22" i="6"/>
  <c r="J25" i="6"/>
  <c r="J26" i="6"/>
  <c r="J27" i="6"/>
  <c r="J30" i="6"/>
  <c r="J31" i="6"/>
  <c r="J35" i="6"/>
  <c r="J37" i="6"/>
  <c r="J7" i="6"/>
  <c r="J38" i="6" l="1"/>
  <c r="H38" i="6" l="1"/>
  <c r="H50" i="6" s="1"/>
  <c r="H51" i="6" s="1"/>
  <c r="J155" i="15"/>
  <c r="K155" i="15" s="1"/>
  <c r="J156" i="15"/>
  <c r="M156" i="15" s="1"/>
  <c r="J157" i="15"/>
  <c r="K157" i="15" s="1"/>
  <c r="J154" i="15"/>
  <c r="M154" i="15" s="1"/>
  <c r="J150" i="15"/>
  <c r="M150" i="15" s="1"/>
  <c r="J142" i="15"/>
  <c r="K142" i="15" s="1"/>
  <c r="J143" i="15"/>
  <c r="M143" i="15" s="1"/>
  <c r="J144" i="15"/>
  <c r="M144" i="15" s="1"/>
  <c r="J145" i="15"/>
  <c r="M145" i="15" s="1"/>
  <c r="J141" i="15"/>
  <c r="M141" i="15" s="1"/>
  <c r="J139" i="15"/>
  <c r="K139" i="15" s="1"/>
  <c r="J128" i="15"/>
  <c r="M128" i="15" s="1"/>
  <c r="J71" i="15"/>
  <c r="M71" i="15" s="1"/>
  <c r="J58" i="15"/>
  <c r="M58" i="15" s="1"/>
  <c r="J52" i="15"/>
  <c r="M52" i="15" s="1"/>
  <c r="J46" i="15"/>
  <c r="M46" i="15" s="1"/>
  <c r="J42" i="15"/>
  <c r="M42" i="15" s="1"/>
  <c r="J41" i="15"/>
  <c r="M41" i="15" s="1"/>
  <c r="J31" i="15"/>
  <c r="M31" i="15" s="1"/>
  <c r="J30" i="15"/>
  <c r="M30" i="15" s="1"/>
  <c r="J11" i="15"/>
  <c r="M11" i="15" s="1"/>
  <c r="M163" i="15"/>
  <c r="M164" i="15"/>
  <c r="M165" i="15"/>
  <c r="M166" i="15"/>
  <c r="M167" i="15"/>
  <c r="M168" i="15"/>
  <c r="M169" i="15"/>
  <c r="M170" i="15"/>
  <c r="M171" i="15"/>
  <c r="M172" i="15"/>
  <c r="M173" i="15"/>
  <c r="M174" i="15"/>
  <c r="M175" i="15"/>
  <c r="M176" i="15"/>
  <c r="M177" i="15"/>
  <c r="M178" i="15"/>
  <c r="M179" i="15"/>
  <c r="M180" i="15"/>
  <c r="J8" i="14"/>
  <c r="J9" i="14"/>
  <c r="J10" i="14"/>
  <c r="J11" i="14"/>
  <c r="J12" i="14"/>
  <c r="J13" i="14"/>
  <c r="J14" i="14"/>
  <c r="J15" i="14"/>
  <c r="J16" i="14"/>
  <c r="J17" i="14"/>
  <c r="J18" i="14"/>
  <c r="J19" i="14"/>
  <c r="J20" i="14"/>
  <c r="J21" i="14"/>
  <c r="J22" i="14"/>
  <c r="J23" i="14"/>
  <c r="J24" i="14"/>
  <c r="J25" i="14"/>
  <c r="J26" i="14"/>
  <c r="J27" i="14"/>
  <c r="J28" i="14"/>
  <c r="J29" i="14"/>
  <c r="J30" i="14"/>
  <c r="J31" i="14"/>
  <c r="J32" i="14"/>
  <c r="J33" i="14"/>
  <c r="J34" i="14"/>
  <c r="J35" i="14"/>
  <c r="J36" i="14"/>
  <c r="J37" i="14"/>
  <c r="J38" i="14"/>
  <c r="J39" i="14"/>
  <c r="J40" i="14"/>
  <c r="J41" i="14"/>
  <c r="J42" i="14"/>
  <c r="J43" i="14"/>
  <c r="J44" i="14"/>
  <c r="J45" i="14"/>
  <c r="J46" i="14"/>
  <c r="J47" i="14"/>
  <c r="J48" i="14"/>
  <c r="J49" i="14"/>
  <c r="J50" i="14"/>
  <c r="J51" i="14"/>
  <c r="J52" i="14"/>
  <c r="J53" i="14"/>
  <c r="J54" i="14"/>
  <c r="J55" i="14"/>
  <c r="J56" i="14"/>
  <c r="J57" i="14"/>
  <c r="J58" i="14"/>
  <c r="J59" i="14"/>
  <c r="J60" i="14"/>
  <c r="J61" i="14"/>
  <c r="J62" i="14"/>
  <c r="J63" i="14"/>
  <c r="J64" i="14"/>
  <c r="J65" i="14"/>
  <c r="J66" i="14"/>
  <c r="J67" i="14"/>
  <c r="J68" i="14"/>
  <c r="J69" i="14"/>
  <c r="J70" i="14"/>
  <c r="J71" i="14"/>
  <c r="J72" i="14"/>
  <c r="J73" i="14"/>
  <c r="J74" i="14"/>
  <c r="J75" i="14"/>
  <c r="J76" i="14"/>
  <c r="J77" i="14"/>
  <c r="J78" i="14"/>
  <c r="J79" i="14"/>
  <c r="J80" i="14"/>
  <c r="J81" i="14"/>
  <c r="J82" i="14"/>
  <c r="J83" i="14"/>
  <c r="J84" i="14"/>
  <c r="J85" i="14"/>
  <c r="J86" i="14"/>
  <c r="J87" i="14"/>
  <c r="J88" i="14"/>
  <c r="J89" i="14"/>
  <c r="J90" i="14"/>
  <c r="J91" i="14"/>
  <c r="J92" i="14"/>
  <c r="J93" i="14"/>
  <c r="J94" i="14"/>
  <c r="J95" i="14"/>
  <c r="J96" i="14"/>
  <c r="J97" i="14"/>
  <c r="J98" i="14"/>
  <c r="J99" i="14"/>
  <c r="J100" i="14"/>
  <c r="J101" i="14"/>
  <c r="J102" i="14"/>
  <c r="J103" i="14"/>
  <c r="J104" i="14"/>
  <c r="J105" i="14"/>
  <c r="J106" i="14"/>
  <c r="J107" i="14"/>
  <c r="J108" i="14"/>
  <c r="J109" i="14"/>
  <c r="J110" i="14"/>
  <c r="J111" i="14"/>
  <c r="J112" i="14"/>
  <c r="J113" i="14"/>
  <c r="J114" i="14"/>
  <c r="J115" i="14"/>
  <c r="J116" i="14"/>
  <c r="J117" i="14"/>
  <c r="J118" i="14"/>
  <c r="J119" i="14"/>
  <c r="J120" i="14"/>
  <c r="J121" i="14"/>
  <c r="J122" i="14"/>
  <c r="J123" i="14"/>
  <c r="J124" i="14"/>
  <c r="J125" i="14"/>
  <c r="J126" i="14"/>
  <c r="J127" i="14"/>
  <c r="J128" i="14"/>
  <c r="J129" i="14"/>
  <c r="J130" i="14"/>
  <c r="J131" i="14"/>
  <c r="J132" i="14"/>
  <c r="J133" i="14"/>
  <c r="J134" i="14"/>
  <c r="J135" i="14"/>
  <c r="J136" i="14"/>
  <c r="J137" i="14"/>
  <c r="J138" i="14"/>
  <c r="J139" i="14"/>
  <c r="J140" i="14"/>
  <c r="J141" i="14"/>
  <c r="J142" i="14"/>
  <c r="J143" i="14"/>
  <c r="J144" i="14"/>
  <c r="J145" i="14"/>
  <c r="J146" i="14"/>
  <c r="J147" i="14"/>
  <c r="J148" i="14"/>
  <c r="J149" i="14"/>
  <c r="J150" i="14"/>
  <c r="J151" i="14"/>
  <c r="J152" i="14"/>
  <c r="J153" i="14"/>
  <c r="J154" i="14"/>
  <c r="J155" i="14"/>
  <c r="J156" i="14"/>
  <c r="J157" i="14"/>
  <c r="J158" i="14"/>
  <c r="J159" i="14"/>
  <c r="J160" i="14"/>
  <c r="J161" i="14"/>
  <c r="J162" i="14"/>
  <c r="J163" i="14"/>
  <c r="J164" i="14"/>
  <c r="J165" i="14"/>
  <c r="J166" i="14"/>
  <c r="J167" i="14"/>
  <c r="J168" i="14"/>
  <c r="J169" i="14"/>
  <c r="J170" i="14"/>
  <c r="J171" i="14"/>
  <c r="J172" i="14"/>
  <c r="J173" i="14"/>
  <c r="J174" i="14"/>
  <c r="J175" i="14"/>
  <c r="J176" i="14"/>
  <c r="J177" i="14"/>
  <c r="J178" i="14"/>
  <c r="J179" i="14"/>
  <c r="J180" i="14"/>
  <c r="J181" i="14"/>
  <c r="J182" i="14"/>
  <c r="J183" i="14"/>
  <c r="J184" i="14"/>
  <c r="J185" i="14"/>
  <c r="J186" i="14"/>
  <c r="J187" i="14"/>
  <c r="J188" i="14"/>
  <c r="J189" i="14"/>
  <c r="J190" i="14"/>
  <c r="J191" i="14"/>
  <c r="J192" i="14"/>
  <c r="J193" i="14"/>
  <c r="J194" i="14"/>
  <c r="J195" i="14"/>
  <c r="J196" i="14"/>
  <c r="J197" i="14"/>
  <c r="J198" i="14"/>
  <c r="J199" i="14"/>
  <c r="J200" i="14"/>
  <c r="J201" i="14"/>
  <c r="J202" i="14"/>
  <c r="J203" i="14"/>
  <c r="J204" i="14"/>
  <c r="J205" i="14"/>
  <c r="J206" i="14"/>
  <c r="J207" i="14"/>
  <c r="J208" i="14"/>
  <c r="J209" i="14"/>
  <c r="J210" i="14"/>
  <c r="J211" i="14"/>
  <c r="J212" i="14"/>
  <c r="J213" i="14"/>
  <c r="J214" i="14"/>
  <c r="J215" i="14"/>
  <c r="J216" i="14"/>
  <c r="J217" i="14"/>
  <c r="J218" i="14"/>
  <c r="J219" i="14"/>
  <c r="J220" i="14"/>
  <c r="J221" i="14"/>
  <c r="J222" i="14"/>
  <c r="J223" i="14"/>
  <c r="J224" i="14"/>
  <c r="J225" i="14"/>
  <c r="J226" i="14"/>
  <c r="J227" i="14"/>
  <c r="J228" i="14"/>
  <c r="J229" i="14"/>
  <c r="J230" i="14"/>
  <c r="J231" i="14"/>
  <c r="J232" i="14"/>
  <c r="J233" i="14"/>
  <c r="J234" i="14"/>
  <c r="J235" i="14"/>
  <c r="J236" i="14"/>
  <c r="J237" i="14"/>
  <c r="J238" i="14"/>
  <c r="J239" i="14"/>
  <c r="J240" i="14"/>
  <c r="J241" i="14"/>
  <c r="J242" i="14"/>
  <c r="J243" i="14"/>
  <c r="J244" i="14"/>
  <c r="J245" i="14"/>
  <c r="J246" i="14"/>
  <c r="J247" i="14"/>
  <c r="J248" i="14"/>
  <c r="J249" i="14"/>
  <c r="J250" i="14"/>
  <c r="J251" i="14"/>
  <c r="J252" i="14"/>
  <c r="J253" i="14"/>
  <c r="J254" i="14"/>
  <c r="J255" i="14"/>
  <c r="J256" i="14"/>
  <c r="J257" i="14"/>
  <c r="J258" i="14"/>
  <c r="J259" i="14"/>
  <c r="J260" i="14"/>
  <c r="J261" i="14"/>
  <c r="J262" i="14"/>
  <c r="J263" i="14"/>
  <c r="J264" i="14"/>
  <c r="J265" i="14"/>
  <c r="J266" i="14"/>
  <c r="J267" i="14"/>
  <c r="J268" i="14"/>
  <c r="J269" i="14"/>
  <c r="J270" i="14"/>
  <c r="J271" i="14"/>
  <c r="J272" i="14"/>
  <c r="J273" i="14"/>
  <c r="J274" i="14"/>
  <c r="J275" i="14"/>
  <c r="J276" i="14"/>
  <c r="J277" i="14"/>
  <c r="J278" i="14"/>
  <c r="J279" i="14"/>
  <c r="J280" i="14"/>
  <c r="J281" i="14"/>
  <c r="J282" i="14"/>
  <c r="J283" i="14"/>
  <c r="J284" i="14"/>
  <c r="J285" i="14"/>
  <c r="J286" i="14"/>
  <c r="J287" i="14"/>
  <c r="J288" i="14"/>
  <c r="J289" i="14"/>
  <c r="J290" i="14"/>
  <c r="J291" i="14"/>
  <c r="J292" i="14"/>
  <c r="J293" i="14"/>
  <c r="J294" i="14"/>
  <c r="J295" i="14"/>
  <c r="J296" i="14"/>
  <c r="J297" i="14"/>
  <c r="J298" i="14"/>
  <c r="J299" i="14"/>
  <c r="J300" i="14"/>
  <c r="J301" i="14"/>
  <c r="J302" i="14"/>
  <c r="J303" i="14"/>
  <c r="J304" i="14"/>
  <c r="J305" i="14"/>
  <c r="J306" i="14"/>
  <c r="J307" i="14"/>
  <c r="J308" i="14"/>
  <c r="J309" i="14"/>
  <c r="J310" i="14"/>
  <c r="J311" i="14"/>
  <c r="J312" i="14"/>
  <c r="J313" i="14"/>
  <c r="J314" i="14"/>
  <c r="J315" i="14"/>
  <c r="J316" i="14"/>
  <c r="J317" i="14"/>
  <c r="J318" i="14"/>
  <c r="J319" i="14"/>
  <c r="J320" i="14"/>
  <c r="J321" i="14"/>
  <c r="J322" i="14"/>
  <c r="J323" i="14"/>
  <c r="J324" i="14"/>
  <c r="J325" i="14"/>
  <c r="J326" i="14"/>
  <c r="J327" i="14"/>
  <c r="J328" i="14"/>
  <c r="J329" i="14"/>
  <c r="J330" i="14"/>
  <c r="J331" i="14"/>
  <c r="J332" i="14"/>
  <c r="J333" i="14"/>
  <c r="J334" i="14"/>
  <c r="J335" i="14"/>
  <c r="J336" i="14"/>
  <c r="J337" i="14"/>
  <c r="J338" i="14"/>
  <c r="J339" i="14"/>
  <c r="J340" i="14"/>
  <c r="J341" i="14"/>
  <c r="J342" i="14"/>
  <c r="J343" i="14"/>
  <c r="J344" i="14"/>
  <c r="J345" i="14"/>
  <c r="J346" i="14"/>
  <c r="J347" i="14"/>
  <c r="J348" i="14"/>
  <c r="J349" i="14"/>
  <c r="J350" i="14"/>
  <c r="J351" i="14"/>
  <c r="J352" i="14"/>
  <c r="J353" i="14"/>
  <c r="J354" i="14"/>
  <c r="J355" i="14"/>
  <c r="J356" i="14"/>
  <c r="J357" i="14"/>
  <c r="J358" i="14"/>
  <c r="J359" i="14"/>
  <c r="J360" i="14"/>
  <c r="J361" i="14"/>
  <c r="J362" i="14"/>
  <c r="J363" i="14"/>
  <c r="J364" i="14"/>
  <c r="J365" i="14"/>
  <c r="J366" i="14"/>
  <c r="J367" i="14"/>
  <c r="J368" i="14"/>
  <c r="J369" i="14"/>
  <c r="J370" i="14"/>
  <c r="J371" i="14"/>
  <c r="J372" i="14"/>
  <c r="J373" i="14"/>
  <c r="J374" i="14"/>
  <c r="J375" i="14"/>
  <c r="J376" i="14"/>
  <c r="J377" i="14"/>
  <c r="J378" i="14"/>
  <c r="J379" i="14"/>
  <c r="J380" i="14"/>
  <c r="J381" i="14"/>
  <c r="J382" i="14"/>
  <c r="J383" i="14"/>
  <c r="J384" i="14"/>
  <c r="J385" i="14"/>
  <c r="J386" i="14"/>
  <c r="J387" i="14"/>
  <c r="J388" i="14"/>
  <c r="J389" i="14"/>
  <c r="J390" i="14"/>
  <c r="J391" i="14"/>
  <c r="J392" i="14"/>
  <c r="J393" i="14"/>
  <c r="J394" i="14"/>
  <c r="J395" i="14"/>
  <c r="J396" i="14"/>
  <c r="J397" i="14"/>
  <c r="J398" i="14"/>
  <c r="J399" i="14"/>
  <c r="J400" i="14"/>
  <c r="J401" i="14"/>
  <c r="J402" i="14"/>
  <c r="J403" i="14"/>
  <c r="J404" i="14"/>
  <c r="J405" i="14"/>
  <c r="J406" i="14"/>
  <c r="J407" i="14"/>
  <c r="J408" i="14"/>
  <c r="J409" i="14"/>
  <c r="J410" i="14"/>
  <c r="J411" i="14"/>
  <c r="J412" i="14"/>
  <c r="J413" i="14"/>
  <c r="J414" i="14"/>
  <c r="J415" i="14"/>
  <c r="J416" i="14"/>
  <c r="J417" i="14"/>
  <c r="J418" i="14"/>
  <c r="J419" i="14"/>
  <c r="J420" i="14"/>
  <c r="J421" i="14"/>
  <c r="J422" i="14"/>
  <c r="J423" i="14"/>
  <c r="J424" i="14"/>
  <c r="J425" i="14"/>
  <c r="J426" i="14"/>
  <c r="J427" i="14"/>
  <c r="J428" i="14"/>
  <c r="J429" i="14"/>
  <c r="J430" i="14"/>
  <c r="J431" i="14"/>
  <c r="J432" i="14"/>
  <c r="J433" i="14"/>
  <c r="J434" i="14"/>
  <c r="J435" i="14"/>
  <c r="J436" i="14"/>
  <c r="J437" i="14"/>
  <c r="J438" i="14"/>
  <c r="J439" i="14"/>
  <c r="J440" i="14"/>
  <c r="J441" i="14"/>
  <c r="J442" i="14"/>
  <c r="J443" i="14"/>
  <c r="J444" i="14"/>
  <c r="J445" i="14"/>
  <c r="J446" i="14"/>
  <c r="J447" i="14"/>
  <c r="J448" i="14"/>
  <c r="J449" i="14"/>
  <c r="J450" i="14"/>
  <c r="J451" i="14"/>
  <c r="J452" i="14"/>
  <c r="J453" i="14"/>
  <c r="J454" i="14"/>
  <c r="J455" i="14"/>
  <c r="J456" i="14"/>
  <c r="J457" i="14"/>
  <c r="J458" i="14"/>
  <c r="J459" i="14"/>
  <c r="J460" i="14"/>
  <c r="J461" i="14"/>
  <c r="J462" i="14"/>
  <c r="J463" i="14"/>
  <c r="J464" i="14"/>
  <c r="J465" i="14"/>
  <c r="J466" i="14"/>
  <c r="J467" i="14"/>
  <c r="J468" i="14"/>
  <c r="J469" i="14"/>
  <c r="J470" i="14"/>
  <c r="J471" i="14"/>
  <c r="J472" i="14"/>
  <c r="J473" i="14"/>
  <c r="J474" i="14"/>
  <c r="J475" i="14"/>
  <c r="J476" i="14"/>
  <c r="J477" i="14"/>
  <c r="J478" i="14"/>
  <c r="J479" i="14"/>
  <c r="J480" i="14"/>
  <c r="J481" i="14"/>
  <c r="J482" i="14"/>
  <c r="J483" i="14"/>
  <c r="J484" i="14"/>
  <c r="J485" i="14"/>
  <c r="J486" i="14"/>
  <c r="J487" i="14"/>
  <c r="J488" i="14"/>
  <c r="J489" i="14"/>
  <c r="J490" i="14"/>
  <c r="J491" i="14"/>
  <c r="J492" i="14"/>
  <c r="J493" i="14"/>
  <c r="J494" i="14"/>
  <c r="J495" i="14"/>
  <c r="J496" i="14"/>
  <c r="J497" i="14"/>
  <c r="J498" i="14"/>
  <c r="J499" i="14"/>
  <c r="J500" i="14"/>
  <c r="J501" i="14"/>
  <c r="J502" i="14"/>
  <c r="J503" i="14"/>
  <c r="J504" i="14"/>
  <c r="J505" i="14"/>
  <c r="J506" i="14"/>
  <c r="J507" i="14"/>
  <c r="J508" i="14"/>
  <c r="J509" i="14"/>
  <c r="J510" i="14"/>
  <c r="J511" i="14"/>
  <c r="J512" i="14"/>
  <c r="J513" i="14"/>
  <c r="J514" i="14"/>
  <c r="J515" i="14"/>
  <c r="J516" i="14"/>
  <c r="J517" i="14"/>
  <c r="J518" i="14"/>
  <c r="J519" i="14"/>
  <c r="J520" i="14"/>
  <c r="J521" i="14"/>
  <c r="J522" i="14"/>
  <c r="J523" i="14"/>
  <c r="J524" i="14"/>
  <c r="J525" i="14"/>
  <c r="J526" i="14"/>
  <c r="J527" i="14"/>
  <c r="J528" i="14"/>
  <c r="J529" i="14"/>
  <c r="J530" i="14"/>
  <c r="J531" i="14"/>
  <c r="J532" i="14"/>
  <c r="J533" i="14"/>
  <c r="J534" i="14"/>
  <c r="J535" i="14"/>
  <c r="J536" i="14"/>
  <c r="J537" i="14"/>
  <c r="J538" i="14"/>
  <c r="J539" i="14"/>
  <c r="J540" i="14"/>
  <c r="J541" i="14"/>
  <c r="J542" i="14"/>
  <c r="J543" i="14"/>
  <c r="J544" i="14"/>
  <c r="J545" i="14"/>
  <c r="J546" i="14"/>
  <c r="J547" i="14"/>
  <c r="J548" i="14"/>
  <c r="J549" i="14"/>
  <c r="J550" i="14"/>
  <c r="J551" i="14"/>
  <c r="J552" i="14"/>
  <c r="J553" i="14"/>
  <c r="J554" i="14"/>
  <c r="J555" i="14"/>
  <c r="J556" i="14"/>
  <c r="J557" i="14"/>
  <c r="J558" i="14"/>
  <c r="J559" i="14"/>
  <c r="J560" i="14"/>
  <c r="J561" i="14"/>
  <c r="J562" i="14"/>
  <c r="J563" i="14"/>
  <c r="J564" i="14"/>
  <c r="J565" i="14"/>
  <c r="J566" i="14"/>
  <c r="J567" i="14"/>
  <c r="J568" i="14"/>
  <c r="J569" i="14"/>
  <c r="J570" i="14"/>
  <c r="J571" i="14"/>
  <c r="J572" i="14"/>
  <c r="J573" i="14"/>
  <c r="J574" i="14"/>
  <c r="J575" i="14"/>
  <c r="J576" i="14"/>
  <c r="J577" i="14"/>
  <c r="J578" i="14"/>
  <c r="J579" i="14"/>
  <c r="J580" i="14"/>
  <c r="J581" i="14"/>
  <c r="J582" i="14"/>
  <c r="J583" i="14"/>
  <c r="J584" i="14"/>
  <c r="J585" i="14"/>
  <c r="J586" i="14"/>
  <c r="J587" i="14"/>
  <c r="J588" i="14"/>
  <c r="J589" i="14"/>
  <c r="J590" i="14"/>
  <c r="J591" i="14"/>
  <c r="J592" i="14"/>
  <c r="J593" i="14"/>
  <c r="J594" i="14"/>
  <c r="J595" i="14"/>
  <c r="J596" i="14"/>
  <c r="J597" i="14"/>
  <c r="J598" i="14"/>
  <c r="J599" i="14"/>
  <c r="J600" i="14"/>
  <c r="J601" i="14"/>
  <c r="J602" i="14"/>
  <c r="J603" i="14"/>
  <c r="J604" i="14"/>
  <c r="J605" i="14"/>
  <c r="J606" i="14"/>
  <c r="J607" i="14"/>
  <c r="J608" i="14"/>
  <c r="J609" i="14"/>
  <c r="J610" i="14"/>
  <c r="J611" i="14"/>
  <c r="J612" i="14"/>
  <c r="J613" i="14"/>
  <c r="J614" i="14"/>
  <c r="J615" i="14"/>
  <c r="J616" i="14"/>
  <c r="J617" i="14"/>
  <c r="J618" i="14"/>
  <c r="J619" i="14"/>
  <c r="J620" i="14"/>
  <c r="J621" i="14"/>
  <c r="J622" i="14"/>
  <c r="J623" i="14"/>
  <c r="J624" i="14"/>
  <c r="J625" i="14"/>
  <c r="J626" i="14"/>
  <c r="J627" i="14"/>
  <c r="J628" i="14"/>
  <c r="J629" i="14"/>
  <c r="J630" i="14"/>
  <c r="J631" i="14"/>
  <c r="J632" i="14"/>
  <c r="J633" i="14"/>
  <c r="J634" i="14"/>
  <c r="J635" i="14"/>
  <c r="J636" i="14"/>
  <c r="J637" i="14"/>
  <c r="J638" i="14"/>
  <c r="J639" i="14"/>
  <c r="J640" i="14"/>
  <c r="J7" i="14"/>
  <c r="J11" i="11"/>
  <c r="J10" i="11"/>
  <c r="H20" i="11"/>
  <c r="H18" i="11"/>
  <c r="H45" i="2"/>
  <c r="H43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8" i="2"/>
  <c r="M155" i="15" l="1"/>
  <c r="H48" i="6"/>
  <c r="M139" i="15"/>
  <c r="M157" i="15"/>
  <c r="H23" i="11"/>
  <c r="M142" i="15"/>
  <c r="K154" i="15"/>
  <c r="K11" i="15"/>
  <c r="K128" i="15"/>
  <c r="K58" i="15"/>
  <c r="K52" i="15"/>
  <c r="K42" i="15"/>
  <c r="K145" i="15"/>
  <c r="K41" i="15"/>
  <c r="K144" i="15"/>
  <c r="K156" i="15"/>
  <c r="K143" i="15"/>
  <c r="K71" i="15"/>
  <c r="K31" i="15"/>
  <c r="K150" i="15"/>
  <c r="K46" i="15"/>
  <c r="K30" i="15"/>
  <c r="K141" i="15"/>
  <c r="K189" i="15" l="1"/>
  <c r="K191" i="15" s="1"/>
  <c r="V238" i="15"/>
  <c r="V236" i="15"/>
  <c r="V234" i="15"/>
  <c r="V232" i="15"/>
  <c r="V230" i="15"/>
  <c r="V228" i="15"/>
  <c r="V226" i="15"/>
  <c r="V224" i="15"/>
  <c r="V222" i="15"/>
  <c r="V220" i="15"/>
  <c r="V218" i="15"/>
  <c r="V216" i="15"/>
  <c r="V214" i="15"/>
  <c r="V212" i="15"/>
  <c r="V210" i="15"/>
  <c r="V208" i="15"/>
  <c r="V206" i="15"/>
  <c r="V204" i="15"/>
  <c r="V202" i="15"/>
  <c r="V200" i="15"/>
  <c r="V198" i="15"/>
  <c r="V196" i="15"/>
  <c r="V194" i="15"/>
  <c r="V192" i="15"/>
  <c r="V190" i="15"/>
  <c r="V188" i="15"/>
  <c r="V186" i="15"/>
  <c r="V184" i="15"/>
  <c r="V182" i="15"/>
  <c r="V181" i="15"/>
  <c r="D180" i="15"/>
  <c r="V179" i="15"/>
  <c r="V177" i="15"/>
  <c r="V175" i="15"/>
  <c r="V173" i="15"/>
  <c r="V171" i="15"/>
  <c r="V169" i="15"/>
  <c r="V167" i="15"/>
  <c r="V165" i="15"/>
  <c r="V163" i="15"/>
  <c r="J162" i="15"/>
  <c r="V161" i="15"/>
  <c r="J161" i="15"/>
  <c r="J160" i="15"/>
  <c r="V159" i="15"/>
  <c r="J159" i="15"/>
  <c r="J158" i="15"/>
  <c r="V157" i="15"/>
  <c r="V155" i="15"/>
  <c r="V153" i="15"/>
  <c r="J153" i="15"/>
  <c r="J152" i="15"/>
  <c r="V151" i="15"/>
  <c r="J151" i="15"/>
  <c r="K151" i="15" s="1"/>
  <c r="V149" i="15"/>
  <c r="J149" i="15"/>
  <c r="J148" i="15"/>
  <c r="V147" i="15"/>
  <c r="J147" i="15"/>
  <c r="J146" i="15"/>
  <c r="V145" i="15"/>
  <c r="V143" i="15"/>
  <c r="V141" i="15"/>
  <c r="V140" i="15"/>
  <c r="J140" i="15"/>
  <c r="V138" i="15"/>
  <c r="J138" i="15"/>
  <c r="J137" i="15"/>
  <c r="V136" i="15"/>
  <c r="J136" i="15"/>
  <c r="J135" i="15"/>
  <c r="V134" i="15"/>
  <c r="J134" i="15"/>
  <c r="J133" i="15"/>
  <c r="V132" i="15"/>
  <c r="J132" i="15"/>
  <c r="J131" i="15"/>
  <c r="V130" i="15"/>
  <c r="J130" i="15"/>
  <c r="J129" i="15"/>
  <c r="V128" i="15"/>
  <c r="J127" i="15"/>
  <c r="V126" i="15"/>
  <c r="J126" i="15"/>
  <c r="J125" i="15"/>
  <c r="V124" i="15"/>
  <c r="J124" i="15"/>
  <c r="J123" i="15"/>
  <c r="V122" i="15"/>
  <c r="J122" i="15"/>
  <c r="J121" i="15"/>
  <c r="V120" i="15"/>
  <c r="J120" i="15"/>
  <c r="J119" i="15"/>
  <c r="V118" i="15"/>
  <c r="J118" i="15"/>
  <c r="J117" i="15"/>
  <c r="V116" i="15"/>
  <c r="J116" i="15"/>
  <c r="J115" i="15"/>
  <c r="V114" i="15"/>
  <c r="J114" i="15"/>
  <c r="J113" i="15"/>
  <c r="V112" i="15"/>
  <c r="J112" i="15"/>
  <c r="J111" i="15"/>
  <c r="V110" i="15"/>
  <c r="J110" i="15"/>
  <c r="J109" i="15"/>
  <c r="V108" i="15"/>
  <c r="J108" i="15"/>
  <c r="J107" i="15"/>
  <c r="V106" i="15"/>
  <c r="J106" i="15"/>
  <c r="J105" i="15"/>
  <c r="V104" i="15"/>
  <c r="J104" i="15"/>
  <c r="J103" i="15"/>
  <c r="V102" i="15"/>
  <c r="J102" i="15"/>
  <c r="J101" i="15"/>
  <c r="V100" i="15"/>
  <c r="J100" i="15"/>
  <c r="J99" i="15"/>
  <c r="V98" i="15"/>
  <c r="J98" i="15"/>
  <c r="J97" i="15"/>
  <c r="V96" i="15"/>
  <c r="J96" i="15"/>
  <c r="J95" i="15"/>
  <c r="V94" i="15"/>
  <c r="J94" i="15"/>
  <c r="J93" i="15"/>
  <c r="V92" i="15"/>
  <c r="J92" i="15"/>
  <c r="J91" i="15"/>
  <c r="V90" i="15"/>
  <c r="J90" i="15"/>
  <c r="J89" i="15"/>
  <c r="V88" i="15"/>
  <c r="J88" i="15"/>
  <c r="J87" i="15"/>
  <c r="V86" i="15"/>
  <c r="J86" i="15"/>
  <c r="J85" i="15"/>
  <c r="V84" i="15"/>
  <c r="J84" i="15"/>
  <c r="J83" i="15"/>
  <c r="V82" i="15"/>
  <c r="J82" i="15"/>
  <c r="J81" i="15"/>
  <c r="V80" i="15"/>
  <c r="J80" i="15"/>
  <c r="J79" i="15"/>
  <c r="V78" i="15"/>
  <c r="J78" i="15"/>
  <c r="J77" i="15"/>
  <c r="V76" i="15"/>
  <c r="J76" i="15"/>
  <c r="J75" i="15"/>
  <c r="V74" i="15"/>
  <c r="J74" i="15"/>
  <c r="J73" i="15"/>
  <c r="V72" i="15"/>
  <c r="J72" i="15"/>
  <c r="J70" i="15"/>
  <c r="V69" i="15"/>
  <c r="J69" i="15"/>
  <c r="J68" i="15"/>
  <c r="V67" i="15"/>
  <c r="J67" i="15"/>
  <c r="J66" i="15"/>
  <c r="AA65" i="15"/>
  <c r="V65" i="15"/>
  <c r="J65" i="15"/>
  <c r="J64" i="15"/>
  <c r="AA63" i="15"/>
  <c r="V63" i="15"/>
  <c r="J63" i="15"/>
  <c r="V62" i="15"/>
  <c r="J62" i="15"/>
  <c r="AA61" i="15"/>
  <c r="V61" i="15"/>
  <c r="J61" i="15"/>
  <c r="J60" i="15"/>
  <c r="AA59" i="15"/>
  <c r="V59" i="15"/>
  <c r="J59" i="15"/>
  <c r="AA57" i="15"/>
  <c r="V57" i="15"/>
  <c r="J57" i="15"/>
  <c r="J56" i="15"/>
  <c r="AA55" i="15"/>
  <c r="V55" i="15"/>
  <c r="J55" i="15"/>
  <c r="J54" i="15"/>
  <c r="AA53" i="15"/>
  <c r="V53" i="15"/>
  <c r="J53" i="15"/>
  <c r="AA51" i="15"/>
  <c r="V51" i="15"/>
  <c r="J51" i="15"/>
  <c r="J50" i="15"/>
  <c r="AA49" i="15"/>
  <c r="V49" i="15"/>
  <c r="J49" i="15"/>
  <c r="J48" i="15"/>
  <c r="AA47" i="15"/>
  <c r="V47" i="15"/>
  <c r="J47" i="15"/>
  <c r="AA45" i="15"/>
  <c r="V45" i="15"/>
  <c r="J45" i="15"/>
  <c r="J44" i="15"/>
  <c r="AA43" i="15"/>
  <c r="V43" i="15"/>
  <c r="J43" i="15"/>
  <c r="AA41" i="15"/>
  <c r="V41" i="15"/>
  <c r="J40" i="15"/>
  <c r="AA39" i="15"/>
  <c r="V39" i="15"/>
  <c r="J39" i="15"/>
  <c r="J38" i="15"/>
  <c r="AA37" i="15"/>
  <c r="V37" i="15"/>
  <c r="J37" i="15"/>
  <c r="J36" i="15"/>
  <c r="AA35" i="15"/>
  <c r="V35" i="15"/>
  <c r="J35" i="15"/>
  <c r="J34" i="15"/>
  <c r="AA33" i="15"/>
  <c r="V33" i="15"/>
  <c r="J33" i="15"/>
  <c r="J32" i="15"/>
  <c r="AA31" i="15"/>
  <c r="V31" i="15"/>
  <c r="AA29" i="15"/>
  <c r="V29" i="15"/>
  <c r="J29" i="15"/>
  <c r="J28" i="15"/>
  <c r="AA27" i="15"/>
  <c r="V27" i="15"/>
  <c r="J27" i="15"/>
  <c r="J26" i="15"/>
  <c r="AA25" i="15"/>
  <c r="V25" i="15"/>
  <c r="J25" i="15"/>
  <c r="J24" i="15"/>
  <c r="AA23" i="15"/>
  <c r="V23" i="15"/>
  <c r="J23" i="15"/>
  <c r="J22" i="15"/>
  <c r="AA21" i="15"/>
  <c r="V21" i="15"/>
  <c r="J21" i="15"/>
  <c r="J20" i="15"/>
  <c r="AA19" i="15"/>
  <c r="V19" i="15"/>
  <c r="J19" i="15"/>
  <c r="J18" i="15"/>
  <c r="AA17" i="15"/>
  <c r="V17" i="15"/>
  <c r="J17" i="15"/>
  <c r="J16" i="15"/>
  <c r="AA15" i="15"/>
  <c r="V15" i="15"/>
  <c r="J15" i="15"/>
  <c r="J14" i="15"/>
  <c r="AA13" i="15"/>
  <c r="V13" i="15"/>
  <c r="J13" i="15"/>
  <c r="J12" i="15"/>
  <c r="AA11" i="15"/>
  <c r="V11" i="15"/>
  <c r="J10" i="15"/>
  <c r="AA9" i="15"/>
  <c r="V9" i="15"/>
  <c r="J9" i="15"/>
  <c r="J8" i="15"/>
  <c r="AA7" i="15"/>
  <c r="V7" i="15"/>
  <c r="J7" i="15"/>
  <c r="J6" i="15"/>
  <c r="AA5" i="15"/>
  <c r="V5" i="15"/>
  <c r="J5" i="15"/>
  <c r="J4" i="15"/>
  <c r="D4" i="15"/>
  <c r="E181" i="15" s="1"/>
  <c r="AA3" i="15"/>
  <c r="V3" i="15"/>
  <c r="AA1" i="15"/>
  <c r="V1" i="15"/>
  <c r="M17" i="15" l="1"/>
  <c r="K17" i="15"/>
  <c r="M43" i="15"/>
  <c r="K43" i="15"/>
  <c r="M68" i="15"/>
  <c r="K68" i="15"/>
  <c r="M101" i="15"/>
  <c r="K101" i="15"/>
  <c r="M134" i="15"/>
  <c r="K134" i="15"/>
  <c r="M5" i="15"/>
  <c r="K5" i="15"/>
  <c r="M64" i="15"/>
  <c r="K64" i="15"/>
  <c r="M86" i="15"/>
  <c r="K86" i="15"/>
  <c r="M107" i="15"/>
  <c r="K107" i="15"/>
  <c r="M123" i="15"/>
  <c r="K123" i="15"/>
  <c r="M35" i="15"/>
  <c r="K35" i="15"/>
  <c r="M48" i="15"/>
  <c r="K48" i="15"/>
  <c r="M57" i="15"/>
  <c r="K57" i="15"/>
  <c r="M76" i="15"/>
  <c r="K76" i="15"/>
  <c r="M81" i="15"/>
  <c r="K81" i="15"/>
  <c r="M92" i="15"/>
  <c r="K92" i="15"/>
  <c r="M97" i="15"/>
  <c r="K97" i="15"/>
  <c r="M108" i="15"/>
  <c r="K108" i="15"/>
  <c r="M113" i="15"/>
  <c r="K113" i="15"/>
  <c r="M124" i="15"/>
  <c r="K124" i="15"/>
  <c r="M130" i="15"/>
  <c r="K130" i="15"/>
  <c r="M135" i="15"/>
  <c r="K135" i="15"/>
  <c r="M158" i="15"/>
  <c r="K158" i="15"/>
  <c r="M14" i="15"/>
  <c r="K14" i="15"/>
  <c r="M18" i="15"/>
  <c r="K18" i="15"/>
  <c r="M22" i="15"/>
  <c r="K22" i="15"/>
  <c r="M26" i="15"/>
  <c r="K26" i="15"/>
  <c r="M44" i="15"/>
  <c r="K44" i="15"/>
  <c r="M49" i="15"/>
  <c r="K49" i="15"/>
  <c r="M70" i="15"/>
  <c r="K70" i="15"/>
  <c r="M82" i="15"/>
  <c r="K82" i="15"/>
  <c r="M87" i="15"/>
  <c r="K87" i="15"/>
  <c r="M98" i="15"/>
  <c r="K98" i="15"/>
  <c r="M103" i="15"/>
  <c r="K103" i="15"/>
  <c r="M114" i="15"/>
  <c r="K114" i="15"/>
  <c r="M119" i="15"/>
  <c r="K119" i="15"/>
  <c r="M136" i="15"/>
  <c r="K136" i="15"/>
  <c r="M159" i="15"/>
  <c r="K159" i="15"/>
  <c r="M8" i="15"/>
  <c r="K8" i="15"/>
  <c r="M13" i="15"/>
  <c r="K13" i="15"/>
  <c r="M21" i="15"/>
  <c r="K21" i="15"/>
  <c r="M112" i="15"/>
  <c r="K112" i="15"/>
  <c r="M9" i="15"/>
  <c r="K9" i="15"/>
  <c r="M38" i="15"/>
  <c r="K38" i="15"/>
  <c r="M61" i="15"/>
  <c r="K61" i="15"/>
  <c r="M75" i="15"/>
  <c r="K75" i="15"/>
  <c r="M91" i="15"/>
  <c r="K91" i="15"/>
  <c r="M102" i="15"/>
  <c r="K102" i="15"/>
  <c r="M129" i="15"/>
  <c r="K129" i="15"/>
  <c r="M149" i="15"/>
  <c r="K149" i="15"/>
  <c r="M53" i="15"/>
  <c r="K53" i="15"/>
  <c r="M10" i="15"/>
  <c r="K10" i="15"/>
  <c r="M19" i="15"/>
  <c r="K19" i="15"/>
  <c r="M27" i="15"/>
  <c r="K27" i="15"/>
  <c r="M45" i="15"/>
  <c r="K45" i="15"/>
  <c r="M62" i="15"/>
  <c r="K62" i="15"/>
  <c r="M77" i="15"/>
  <c r="K77" i="15"/>
  <c r="M88" i="15"/>
  <c r="K88" i="15"/>
  <c r="M109" i="15"/>
  <c r="K109" i="15"/>
  <c r="M120" i="15"/>
  <c r="K120" i="15"/>
  <c r="M131" i="15"/>
  <c r="K131" i="15"/>
  <c r="M7" i="15"/>
  <c r="K7" i="15"/>
  <c r="M32" i="15"/>
  <c r="K32" i="15"/>
  <c r="M36" i="15"/>
  <c r="K36" i="15"/>
  <c r="M40" i="15"/>
  <c r="K40" i="15"/>
  <c r="M54" i="15"/>
  <c r="K54" i="15"/>
  <c r="M59" i="15"/>
  <c r="K59" i="15"/>
  <c r="M66" i="15"/>
  <c r="K66" i="15"/>
  <c r="M78" i="15"/>
  <c r="K78" i="15"/>
  <c r="M83" i="15"/>
  <c r="K83" i="15"/>
  <c r="M94" i="15"/>
  <c r="K94" i="15"/>
  <c r="M99" i="15"/>
  <c r="K99" i="15"/>
  <c r="M110" i="15"/>
  <c r="K110" i="15"/>
  <c r="M115" i="15"/>
  <c r="K115" i="15"/>
  <c r="M126" i="15"/>
  <c r="K126" i="15"/>
  <c r="M132" i="15"/>
  <c r="K132" i="15"/>
  <c r="M137" i="15"/>
  <c r="K137" i="15"/>
  <c r="M146" i="15"/>
  <c r="K146" i="15"/>
  <c r="M152" i="15"/>
  <c r="K152" i="15"/>
  <c r="M160" i="15"/>
  <c r="K160" i="15"/>
  <c r="M25" i="15"/>
  <c r="K25" i="15"/>
  <c r="M60" i="15"/>
  <c r="K60" i="15"/>
  <c r="M96" i="15"/>
  <c r="K96" i="15"/>
  <c r="M117" i="15"/>
  <c r="K117" i="15"/>
  <c r="M148" i="15"/>
  <c r="K148" i="15"/>
  <c r="M162" i="15"/>
  <c r="K162" i="15"/>
  <c r="M34" i="15"/>
  <c r="K34" i="15"/>
  <c r="M56" i="15"/>
  <c r="K56" i="15"/>
  <c r="M69" i="15"/>
  <c r="K69" i="15"/>
  <c r="M118" i="15"/>
  <c r="K118" i="15"/>
  <c r="M39" i="15"/>
  <c r="K39" i="15"/>
  <c r="M65" i="15"/>
  <c r="K65" i="15"/>
  <c r="M6" i="15"/>
  <c r="K6" i="15"/>
  <c r="M15" i="15"/>
  <c r="K15" i="15"/>
  <c r="M23" i="15"/>
  <c r="K23" i="15"/>
  <c r="M72" i="15"/>
  <c r="K72" i="15"/>
  <c r="M93" i="15"/>
  <c r="K93" i="15"/>
  <c r="M104" i="15"/>
  <c r="K104" i="15"/>
  <c r="M125" i="15"/>
  <c r="K125" i="15"/>
  <c r="M33" i="15"/>
  <c r="K33" i="15"/>
  <c r="M37" i="15"/>
  <c r="K37" i="15"/>
  <c r="M50" i="15"/>
  <c r="K50" i="15"/>
  <c r="M55" i="15"/>
  <c r="K55" i="15"/>
  <c r="M63" i="15"/>
  <c r="K63" i="15"/>
  <c r="M67" i="15"/>
  <c r="K67" i="15"/>
  <c r="M73" i="15"/>
  <c r="K73" i="15"/>
  <c r="M84" i="15"/>
  <c r="K84" i="15"/>
  <c r="M89" i="15"/>
  <c r="K89" i="15"/>
  <c r="M100" i="15"/>
  <c r="K100" i="15"/>
  <c r="M105" i="15"/>
  <c r="K105" i="15"/>
  <c r="M116" i="15"/>
  <c r="K116" i="15"/>
  <c r="M121" i="15"/>
  <c r="K121" i="15"/>
  <c r="M138" i="15"/>
  <c r="K138" i="15"/>
  <c r="M147" i="15"/>
  <c r="K147" i="15"/>
  <c r="M153" i="15"/>
  <c r="K153" i="15"/>
  <c r="M161" i="15"/>
  <c r="K161" i="15"/>
  <c r="M4" i="15"/>
  <c r="K4" i="15"/>
  <c r="M29" i="15"/>
  <c r="K29" i="15"/>
  <c r="M80" i="15"/>
  <c r="K80" i="15"/>
  <c r="M140" i="15"/>
  <c r="K140" i="15"/>
  <c r="M12" i="15"/>
  <c r="K12" i="15"/>
  <c r="M16" i="15"/>
  <c r="K16" i="15"/>
  <c r="M20" i="15"/>
  <c r="K20" i="15"/>
  <c r="M24" i="15"/>
  <c r="K24" i="15"/>
  <c r="M28" i="15"/>
  <c r="K28" i="15"/>
  <c r="M47" i="15"/>
  <c r="K47" i="15"/>
  <c r="M51" i="15"/>
  <c r="K51" i="15"/>
  <c r="M74" i="15"/>
  <c r="K74" i="15"/>
  <c r="M79" i="15"/>
  <c r="K79" i="15"/>
  <c r="M90" i="15"/>
  <c r="K90" i="15"/>
  <c r="M95" i="15"/>
  <c r="K95" i="15"/>
  <c r="M106" i="15"/>
  <c r="K106" i="15"/>
  <c r="M111" i="15"/>
  <c r="K111" i="15"/>
  <c r="M122" i="15"/>
  <c r="K122" i="15"/>
  <c r="M127" i="15"/>
  <c r="K127" i="15"/>
  <c r="M133" i="15"/>
  <c r="K133" i="15"/>
  <c r="M85" i="15"/>
  <c r="K85" i="15"/>
  <c r="M151" i="15"/>
  <c r="B5" i="17" l="1"/>
  <c r="K181" i="15"/>
  <c r="B4" i="13"/>
  <c r="B9" i="13" l="1"/>
  <c r="K192" i="15"/>
  <c r="H36" i="2"/>
  <c r="H35" i="2"/>
  <c r="A9" i="2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H39" i="2" l="1"/>
  <c r="H42" i="2"/>
  <c r="H47" i="2" s="1"/>
  <c r="H48" i="2" s="1"/>
  <c r="H12" i="11"/>
  <c r="H24" i="11" s="1"/>
  <c r="E12" i="11"/>
  <c r="A10" i="11"/>
  <c r="A11" i="11" s="1"/>
  <c r="H641" i="14" l="1"/>
  <c r="A7" i="14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216" i="14" s="1"/>
  <c r="A217" i="14" s="1"/>
  <c r="A218" i="14" s="1"/>
  <c r="A219" i="14" s="1"/>
  <c r="A220" i="14" s="1"/>
  <c r="A221" i="14" s="1"/>
  <c r="A222" i="14" s="1"/>
  <c r="A223" i="14" s="1"/>
  <c r="A224" i="14" s="1"/>
  <c r="A225" i="14" s="1"/>
  <c r="A226" i="14" s="1"/>
  <c r="A227" i="14" s="1"/>
  <c r="A228" i="14" s="1"/>
  <c r="A229" i="14" s="1"/>
  <c r="A230" i="14" s="1"/>
  <c r="A231" i="14" s="1"/>
  <c r="A232" i="14" s="1"/>
  <c r="A233" i="14" s="1"/>
  <c r="A234" i="14" s="1"/>
  <c r="A235" i="14" s="1"/>
  <c r="A236" i="14" s="1"/>
  <c r="A237" i="14" s="1"/>
  <c r="A238" i="14" s="1"/>
  <c r="A239" i="14" s="1"/>
  <c r="A240" i="14" s="1"/>
  <c r="A241" i="14" s="1"/>
  <c r="A242" i="14" s="1"/>
  <c r="A243" i="14" s="1"/>
  <c r="A244" i="14" s="1"/>
  <c r="A245" i="14" s="1"/>
  <c r="A246" i="14" s="1"/>
  <c r="A247" i="14" s="1"/>
  <c r="A248" i="14" s="1"/>
  <c r="A249" i="14" s="1"/>
  <c r="A250" i="14" s="1"/>
  <c r="A251" i="14" s="1"/>
  <c r="A252" i="14" s="1"/>
  <c r="A253" i="14" s="1"/>
  <c r="A254" i="14" s="1"/>
  <c r="A255" i="14" s="1"/>
  <c r="A256" i="14" s="1"/>
  <c r="A257" i="14" s="1"/>
  <c r="A258" i="14" s="1"/>
  <c r="A259" i="14" s="1"/>
  <c r="A260" i="14" s="1"/>
  <c r="A261" i="14" s="1"/>
  <c r="A262" i="14" s="1"/>
  <c r="A263" i="14" s="1"/>
  <c r="A264" i="14" s="1"/>
  <c r="A265" i="14" s="1"/>
  <c r="A266" i="14" s="1"/>
  <c r="A267" i="14" s="1"/>
  <c r="A268" i="14" s="1"/>
  <c r="A269" i="14" s="1"/>
  <c r="A270" i="14" s="1"/>
  <c r="A271" i="14" s="1"/>
  <c r="A272" i="14" s="1"/>
  <c r="A273" i="14" s="1"/>
  <c r="A274" i="14" s="1"/>
  <c r="A275" i="14" s="1"/>
  <c r="A276" i="14" s="1"/>
  <c r="A277" i="14" s="1"/>
  <c r="A278" i="14" s="1"/>
  <c r="A279" i="14" s="1"/>
  <c r="A280" i="14" s="1"/>
  <c r="A281" i="14" s="1"/>
  <c r="A282" i="14" s="1"/>
  <c r="A283" i="14" s="1"/>
  <c r="A284" i="14" s="1"/>
  <c r="A285" i="14" s="1"/>
  <c r="A286" i="14" s="1"/>
  <c r="A287" i="14" s="1"/>
  <c r="A288" i="14" s="1"/>
  <c r="A289" i="14" s="1"/>
  <c r="A290" i="14" s="1"/>
  <c r="A291" i="14" s="1"/>
  <c r="A292" i="14" s="1"/>
  <c r="A293" i="14" s="1"/>
  <c r="A294" i="14" s="1"/>
  <c r="A295" i="14" s="1"/>
  <c r="A296" i="14" s="1"/>
  <c r="A297" i="14" s="1"/>
  <c r="A298" i="14" s="1"/>
  <c r="A299" i="14" s="1"/>
  <c r="A300" i="14" s="1"/>
  <c r="A301" i="14" s="1"/>
  <c r="A302" i="14" s="1"/>
  <c r="A303" i="14" s="1"/>
  <c r="A304" i="14" s="1"/>
  <c r="A305" i="14" s="1"/>
  <c r="A306" i="14" s="1"/>
  <c r="A307" i="14" s="1"/>
  <c r="A308" i="14" s="1"/>
  <c r="A309" i="14" s="1"/>
  <c r="A310" i="14" s="1"/>
  <c r="A311" i="14" s="1"/>
  <c r="A312" i="14" s="1"/>
  <c r="A313" i="14" s="1"/>
  <c r="A314" i="14" s="1"/>
  <c r="A315" i="14" s="1"/>
  <c r="A316" i="14" s="1"/>
  <c r="A317" i="14" s="1"/>
  <c r="A318" i="14" s="1"/>
  <c r="A319" i="14" s="1"/>
  <c r="A320" i="14" s="1"/>
  <c r="A321" i="14" s="1"/>
  <c r="A322" i="14" s="1"/>
  <c r="A323" i="14" s="1"/>
  <c r="A324" i="14" s="1"/>
  <c r="A325" i="14" s="1"/>
  <c r="A326" i="14" s="1"/>
  <c r="A327" i="14" s="1"/>
  <c r="A328" i="14" s="1"/>
  <c r="A329" i="14" s="1"/>
  <c r="A330" i="14" s="1"/>
  <c r="A331" i="14" s="1"/>
  <c r="A332" i="14" s="1"/>
  <c r="A333" i="14" s="1"/>
  <c r="A334" i="14" s="1"/>
  <c r="A335" i="14" s="1"/>
  <c r="A336" i="14" s="1"/>
  <c r="A337" i="14" s="1"/>
  <c r="A338" i="14" s="1"/>
  <c r="A339" i="14" s="1"/>
  <c r="A340" i="14" s="1"/>
  <c r="A341" i="14" s="1"/>
  <c r="A342" i="14" s="1"/>
  <c r="A343" i="14" s="1"/>
  <c r="A344" i="14" s="1"/>
  <c r="A345" i="14" s="1"/>
  <c r="A346" i="14" s="1"/>
  <c r="A347" i="14" s="1"/>
  <c r="A348" i="14" s="1"/>
  <c r="A349" i="14" s="1"/>
  <c r="A350" i="14" s="1"/>
  <c r="A351" i="14" s="1"/>
  <c r="A352" i="14" s="1"/>
  <c r="A353" i="14" s="1"/>
  <c r="A354" i="14" s="1"/>
  <c r="A355" i="14" s="1"/>
  <c r="A356" i="14" s="1"/>
  <c r="A357" i="14" s="1"/>
  <c r="A358" i="14" s="1"/>
  <c r="A359" i="14" s="1"/>
  <c r="A360" i="14" s="1"/>
  <c r="A361" i="14" s="1"/>
  <c r="A362" i="14" s="1"/>
  <c r="A363" i="14" s="1"/>
  <c r="A364" i="14" s="1"/>
  <c r="A365" i="14" s="1"/>
  <c r="A366" i="14" s="1"/>
  <c r="A367" i="14" s="1"/>
  <c r="A368" i="14" s="1"/>
  <c r="A369" i="14" s="1"/>
  <c r="A370" i="14" s="1"/>
  <c r="A371" i="14" s="1"/>
  <c r="A372" i="14" s="1"/>
  <c r="A373" i="14" s="1"/>
  <c r="A374" i="14" s="1"/>
  <c r="A375" i="14" s="1"/>
  <c r="A376" i="14" s="1"/>
  <c r="A377" i="14" s="1"/>
  <c r="A378" i="14" s="1"/>
  <c r="A379" i="14" s="1"/>
  <c r="A380" i="14" s="1"/>
  <c r="A381" i="14" s="1"/>
  <c r="A382" i="14" s="1"/>
  <c r="A383" i="14" s="1"/>
  <c r="A384" i="14" s="1"/>
  <c r="A385" i="14" s="1"/>
  <c r="A386" i="14" s="1"/>
  <c r="A387" i="14" s="1"/>
  <c r="A388" i="14" s="1"/>
  <c r="A389" i="14" s="1"/>
  <c r="A390" i="14" s="1"/>
  <c r="A391" i="14" s="1"/>
  <c r="A392" i="14" s="1"/>
  <c r="A393" i="14" s="1"/>
  <c r="A394" i="14" s="1"/>
  <c r="A395" i="14" s="1"/>
  <c r="A396" i="14" s="1"/>
  <c r="A397" i="14" s="1"/>
  <c r="A398" i="14" s="1"/>
  <c r="A399" i="14" s="1"/>
  <c r="A400" i="14" s="1"/>
  <c r="A401" i="14" s="1"/>
  <c r="A402" i="14" s="1"/>
  <c r="A403" i="14" s="1"/>
  <c r="A404" i="14" s="1"/>
  <c r="A405" i="14" s="1"/>
  <c r="A406" i="14" s="1"/>
  <c r="A407" i="14" s="1"/>
  <c r="A408" i="14" s="1"/>
  <c r="A409" i="14" s="1"/>
  <c r="A410" i="14" s="1"/>
  <c r="A411" i="14" s="1"/>
  <c r="A412" i="14" s="1"/>
  <c r="A413" i="14" s="1"/>
  <c r="A414" i="14" s="1"/>
  <c r="A415" i="14" s="1"/>
  <c r="A416" i="14" s="1"/>
  <c r="A417" i="14" s="1"/>
  <c r="A418" i="14" s="1"/>
  <c r="A419" i="14" s="1"/>
  <c r="A420" i="14" s="1"/>
  <c r="A421" i="14" s="1"/>
  <c r="A422" i="14" s="1"/>
  <c r="A423" i="14" s="1"/>
  <c r="A424" i="14" s="1"/>
  <c r="A425" i="14" s="1"/>
  <c r="A426" i="14" s="1"/>
  <c r="A427" i="14" s="1"/>
  <c r="A428" i="14" s="1"/>
  <c r="A429" i="14" s="1"/>
  <c r="A430" i="14" s="1"/>
  <c r="A431" i="14" s="1"/>
  <c r="A432" i="14" s="1"/>
  <c r="A433" i="14" s="1"/>
  <c r="A434" i="14" s="1"/>
  <c r="A435" i="14" s="1"/>
  <c r="A436" i="14" s="1"/>
  <c r="A437" i="14" s="1"/>
  <c r="A438" i="14" s="1"/>
  <c r="A439" i="14" s="1"/>
  <c r="A440" i="14" s="1"/>
  <c r="A441" i="14" s="1"/>
  <c r="A442" i="14" s="1"/>
  <c r="A443" i="14" s="1"/>
  <c r="A444" i="14" s="1"/>
  <c r="A445" i="14" s="1"/>
  <c r="A446" i="14" s="1"/>
  <c r="A447" i="14" s="1"/>
  <c r="A448" i="14" s="1"/>
  <c r="A449" i="14" s="1"/>
  <c r="A450" i="14" s="1"/>
  <c r="A451" i="14" s="1"/>
  <c r="A452" i="14" s="1"/>
  <c r="A453" i="14" s="1"/>
  <c r="A454" i="14" s="1"/>
  <c r="A455" i="14" s="1"/>
  <c r="A456" i="14" s="1"/>
  <c r="A457" i="14" s="1"/>
  <c r="A458" i="14" s="1"/>
  <c r="A459" i="14" s="1"/>
  <c r="A460" i="14" s="1"/>
  <c r="A461" i="14" s="1"/>
  <c r="A462" i="14" s="1"/>
  <c r="A463" i="14" s="1"/>
  <c r="A464" i="14" s="1"/>
  <c r="A465" i="14" s="1"/>
  <c r="A466" i="14" s="1"/>
  <c r="A467" i="14" s="1"/>
  <c r="A468" i="14" s="1"/>
  <c r="A469" i="14" s="1"/>
  <c r="A470" i="14" s="1"/>
  <c r="A471" i="14" s="1"/>
  <c r="A472" i="14" s="1"/>
  <c r="A473" i="14" s="1"/>
  <c r="A474" i="14" s="1"/>
  <c r="A475" i="14" s="1"/>
  <c r="A476" i="14" s="1"/>
  <c r="A477" i="14" s="1"/>
  <c r="A478" i="14" s="1"/>
  <c r="A479" i="14" s="1"/>
  <c r="A480" i="14" s="1"/>
  <c r="A481" i="14" s="1"/>
  <c r="A482" i="14" s="1"/>
  <c r="A483" i="14" s="1"/>
  <c r="A484" i="14" s="1"/>
  <c r="A485" i="14" s="1"/>
  <c r="A486" i="14" s="1"/>
  <c r="A487" i="14" s="1"/>
  <c r="A488" i="14" s="1"/>
  <c r="A489" i="14" s="1"/>
  <c r="A490" i="14" s="1"/>
  <c r="A491" i="14" s="1"/>
  <c r="A492" i="14" s="1"/>
  <c r="A493" i="14" s="1"/>
  <c r="A494" i="14" s="1"/>
  <c r="A495" i="14" s="1"/>
  <c r="A496" i="14" s="1"/>
  <c r="A497" i="14" s="1"/>
  <c r="A498" i="14" s="1"/>
  <c r="A499" i="14" s="1"/>
  <c r="A500" i="14" s="1"/>
  <c r="A501" i="14" s="1"/>
  <c r="A502" i="14" s="1"/>
  <c r="A503" i="14" s="1"/>
  <c r="A504" i="14" s="1"/>
  <c r="A505" i="14" s="1"/>
  <c r="A506" i="14" s="1"/>
  <c r="A507" i="14" s="1"/>
  <c r="A508" i="14" s="1"/>
  <c r="A509" i="14" s="1"/>
  <c r="A510" i="14" s="1"/>
  <c r="A511" i="14" s="1"/>
  <c r="A512" i="14" s="1"/>
  <c r="A513" i="14" s="1"/>
  <c r="A514" i="14" s="1"/>
  <c r="A515" i="14" s="1"/>
  <c r="A516" i="14" s="1"/>
  <c r="A517" i="14" s="1"/>
  <c r="A518" i="14" s="1"/>
  <c r="A519" i="14" s="1"/>
  <c r="A520" i="14" s="1"/>
  <c r="A521" i="14" s="1"/>
  <c r="A522" i="14" s="1"/>
  <c r="A523" i="14" s="1"/>
  <c r="A524" i="14" s="1"/>
  <c r="A525" i="14" s="1"/>
  <c r="A526" i="14" s="1"/>
  <c r="A527" i="14" s="1"/>
  <c r="A528" i="14" s="1"/>
  <c r="A529" i="14" s="1"/>
  <c r="A530" i="14" s="1"/>
  <c r="A531" i="14" s="1"/>
  <c r="A532" i="14" s="1"/>
  <c r="A533" i="14" s="1"/>
  <c r="A534" i="14" s="1"/>
  <c r="A535" i="14" s="1"/>
  <c r="A536" i="14" s="1"/>
  <c r="A537" i="14" s="1"/>
  <c r="A538" i="14" s="1"/>
  <c r="A539" i="14" s="1"/>
  <c r="A540" i="14" s="1"/>
  <c r="A541" i="14" s="1"/>
  <c r="A542" i="14" s="1"/>
  <c r="A543" i="14" s="1"/>
  <c r="A544" i="14" s="1"/>
  <c r="A545" i="14" s="1"/>
  <c r="A546" i="14" s="1"/>
  <c r="A547" i="14" s="1"/>
  <c r="A548" i="14" s="1"/>
  <c r="A549" i="14" s="1"/>
  <c r="A550" i="14" s="1"/>
  <c r="A551" i="14" s="1"/>
  <c r="A552" i="14" s="1"/>
  <c r="A553" i="14" s="1"/>
  <c r="A554" i="14" s="1"/>
  <c r="A555" i="14" s="1"/>
  <c r="A556" i="14" s="1"/>
  <c r="A557" i="14" s="1"/>
  <c r="A558" i="14" s="1"/>
  <c r="A559" i="14" s="1"/>
  <c r="A560" i="14" s="1"/>
  <c r="A561" i="14" s="1"/>
  <c r="A562" i="14" s="1"/>
  <c r="A563" i="14" s="1"/>
  <c r="A564" i="14" s="1"/>
  <c r="A565" i="14" s="1"/>
  <c r="A566" i="14" s="1"/>
  <c r="A567" i="14" s="1"/>
  <c r="A568" i="14" s="1"/>
  <c r="A569" i="14" s="1"/>
  <c r="A570" i="14" s="1"/>
  <c r="A571" i="14" s="1"/>
  <c r="A572" i="14" s="1"/>
  <c r="A573" i="14" s="1"/>
  <c r="A574" i="14" s="1"/>
  <c r="A575" i="14" s="1"/>
  <c r="A576" i="14" s="1"/>
  <c r="A577" i="14" s="1"/>
  <c r="A578" i="14" s="1"/>
  <c r="A579" i="14" s="1"/>
  <c r="A580" i="14" s="1"/>
  <c r="A581" i="14" s="1"/>
  <c r="A582" i="14" s="1"/>
  <c r="A583" i="14" s="1"/>
  <c r="A584" i="14" s="1"/>
  <c r="A585" i="14" s="1"/>
  <c r="A586" i="14" s="1"/>
  <c r="A587" i="14" s="1"/>
  <c r="A588" i="14" s="1"/>
  <c r="A589" i="14" s="1"/>
  <c r="A590" i="14" s="1"/>
  <c r="A591" i="14" s="1"/>
  <c r="A592" i="14" s="1"/>
  <c r="A593" i="14" s="1"/>
  <c r="A594" i="14" s="1"/>
  <c r="A595" i="14" s="1"/>
  <c r="A596" i="14" s="1"/>
  <c r="A597" i="14" s="1"/>
  <c r="A598" i="14" s="1"/>
  <c r="A599" i="14" s="1"/>
  <c r="A600" i="14" s="1"/>
  <c r="A601" i="14" s="1"/>
  <c r="A602" i="14" s="1"/>
  <c r="A603" i="14" s="1"/>
  <c r="A604" i="14" s="1"/>
  <c r="A605" i="14" s="1"/>
  <c r="A606" i="14" s="1"/>
  <c r="A607" i="14" s="1"/>
  <c r="A608" i="14" s="1"/>
  <c r="A609" i="14" s="1"/>
  <c r="A610" i="14" s="1"/>
  <c r="A611" i="14" s="1"/>
  <c r="A612" i="14" s="1"/>
  <c r="A613" i="14" s="1"/>
  <c r="A614" i="14" s="1"/>
  <c r="A615" i="14" s="1"/>
  <c r="A616" i="14" s="1"/>
  <c r="A617" i="14" s="1"/>
  <c r="A618" i="14" s="1"/>
  <c r="A619" i="14" s="1"/>
  <c r="A620" i="14" s="1"/>
  <c r="A621" i="14" s="1"/>
  <c r="A622" i="14" s="1"/>
  <c r="A623" i="14" s="1"/>
  <c r="A624" i="14" s="1"/>
  <c r="A625" i="14" s="1"/>
  <c r="A626" i="14" s="1"/>
  <c r="A627" i="14" s="1"/>
  <c r="A628" i="14" s="1"/>
  <c r="A629" i="14" s="1"/>
  <c r="A630" i="14" s="1"/>
  <c r="A631" i="14" s="1"/>
  <c r="A632" i="14" s="1"/>
  <c r="A633" i="14" s="1"/>
  <c r="A634" i="14" s="1"/>
  <c r="A635" i="14" s="1"/>
  <c r="A636" i="14" s="1"/>
  <c r="A637" i="14" s="1"/>
  <c r="A638" i="14" s="1"/>
  <c r="A639" i="14" s="1"/>
  <c r="A640" i="14" s="1"/>
  <c r="B8" i="13" l="1"/>
  <c r="H651" i="14"/>
  <c r="B7" i="13"/>
  <c r="B6" i="13" l="1"/>
  <c r="B5" i="13"/>
  <c r="B3" i="13"/>
  <c r="B10" i="13" l="1"/>
  <c r="AM5" i="17" l="1"/>
  <c r="AI5" i="17"/>
  <c r="AO5" i="17" l="1"/>
  <c r="AK5" i="17"/>
  <c r="U5" i="17"/>
  <c r="AC5" i="17"/>
  <c r="AE5" i="17"/>
  <c r="E5" i="17"/>
  <c r="W5" i="17" l="1"/>
  <c r="AA5" i="17"/>
  <c r="W7" i="17" l="1"/>
  <c r="W8" i="17" s="1"/>
  <c r="AG5" i="17"/>
  <c r="AQ5" i="17" l="1"/>
  <c r="AQ7" i="17" s="1"/>
  <c r="AQ8" i="17" s="1"/>
  <c r="AG7" i="17"/>
  <c r="AG8" i="1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Мазурова Татьяна Олеговна</author>
  </authors>
  <commentList>
    <comment ref="P10" authorId="0" shapeId="0" xr:uid="{00000000-0006-0000-0800-000001000000}">
      <text>
        <r>
          <rPr>
            <b/>
            <sz val="9"/>
            <color indexed="81"/>
            <rFont val="Tahoma"/>
            <family val="2"/>
            <charset val="204"/>
          </rPr>
          <t>Мазурова Татьяна Олеговна: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ahoma"/>
            <family val="2"/>
            <charset val="204"/>
          </rPr>
          <t>Ожидаем файл от РМР ЦТ для связи номенклатуры 1С и Avito</t>
        </r>
      </text>
    </comment>
    <comment ref="O11" authorId="0" shapeId="0" xr:uid="{00000000-0006-0000-0800-000002000000}">
      <text>
        <r>
          <rPr>
            <b/>
            <sz val="9"/>
            <color indexed="81"/>
            <rFont val="Tahoma"/>
            <family val="2"/>
            <charset val="204"/>
          </rPr>
          <t>Мазурова Татьяна Олеговна: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ahoma"/>
            <family val="2"/>
            <charset val="204"/>
          </rPr>
          <t>Фреза Kennametal 315Y20NK90SP10N16K 1шт. и пластина Kennametal SPET10T3PPELGB2 КСК15, в количестве 83 шт. будут вовлечены до 01.11.25г.
Цех вовлечения – ММП13
Фрезерование плоскостей под замок на опоках 0275-4028СБ(1000х800х350) для ЛЦ№1, станок 6Г610.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11" authorId="0" shapeId="0" xr:uid="{00000000-0006-0000-0800-000003000000}">
      <text>
        <r>
          <rPr>
            <b/>
            <sz val="9"/>
            <color indexed="81"/>
            <rFont val="Tahoma"/>
            <family val="2"/>
            <charset val="204"/>
          </rPr>
          <t>Мазурова Татьяна Олеговна: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ahoma"/>
            <family val="2"/>
            <charset val="204"/>
          </rPr>
          <t>будет снят статус неликвид Приказом от 08.25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Митина Оксана Юрьевна</author>
  </authors>
  <commentList>
    <comment ref="D4" authorId="0" shapeId="0" xr:uid="{00000000-0006-0000-0A00-000001000000}">
      <text>
        <r>
          <rPr>
            <b/>
            <sz val="9"/>
            <color indexed="81"/>
            <rFont val="Tahoma"/>
            <family val="2"/>
            <charset val="204"/>
          </rPr>
          <t>Митина Оксана Юрьевна:</t>
        </r>
        <r>
          <rPr>
            <sz val="9"/>
            <color indexed="81"/>
            <rFont val="Tahoma"/>
            <family val="2"/>
            <charset val="204"/>
          </rPr>
          <t xml:space="preserve">
6 шт реализованы в июле 2025г
</t>
        </r>
      </text>
    </comment>
  </commentList>
</comments>
</file>

<file path=xl/sharedStrings.xml><?xml version="1.0" encoding="utf-8"?>
<sst xmlns="http://schemas.openxmlformats.org/spreadsheetml/2006/main" count="5977" uniqueCount="2015">
  <si>
    <t>Утверждено: УД по предприятию</t>
  </si>
  <si>
    <t>№п/п</t>
  </si>
  <si>
    <t>Группа НА (ТМЦ/ОС/Отходы)</t>
  </si>
  <si>
    <t>Учетный номер</t>
  </si>
  <si>
    <t>Наименование</t>
  </si>
  <si>
    <t>Кол-во</t>
  </si>
  <si>
    <t>ЕИ</t>
  </si>
  <si>
    <t>Остаточная / учетная стоимость</t>
  </si>
  <si>
    <t>Дата поступления</t>
  </si>
  <si>
    <t>Группа номенклатуры</t>
  </si>
  <si>
    <t>Техническое состояние</t>
  </si>
  <si>
    <t>(Номенкл. / Инвен.)</t>
  </si>
  <si>
    <t>За единицу</t>
  </si>
  <si>
    <t>Сумма</t>
  </si>
  <si>
    <t>(руб. без НДС)</t>
  </si>
  <si>
    <t>ТМЦ</t>
  </si>
  <si>
    <t>0000209714</t>
  </si>
  <si>
    <t>Лист Б-ПН-О-4х1100х4450 ГОСТ 19903-2015 345-14-09Г2С-ГС ГОСТ 19281-2014</t>
  </si>
  <si>
    <t>кг</t>
  </si>
  <si>
    <t>Металлопрокат плоский листовой ГОСТ 19281 толщиной от 4мм. (низколегированный)</t>
  </si>
  <si>
    <t>Новое, не бывшее в употреблении</t>
  </si>
  <si>
    <t>0000198328</t>
  </si>
  <si>
    <t>Балочка центрирующая 1835.00.110 сб</t>
  </si>
  <si>
    <t>шт</t>
  </si>
  <si>
    <t>Литье мелкое</t>
  </si>
  <si>
    <t>0000130844</t>
  </si>
  <si>
    <t>Лист Б-ПН-О-12 ГОСТ 19903-2015 325-14-09Г2С-ГС ГОСТ 19281-2014 (отход)</t>
  </si>
  <si>
    <t>Лист низколегированный б12 (отходы)</t>
  </si>
  <si>
    <t>0000005692</t>
  </si>
  <si>
    <t>Пруток Д16   КР80 НД ГОСТ 21488-97</t>
  </si>
  <si>
    <t>Пруток марки Д16</t>
  </si>
  <si>
    <t>0000210171</t>
  </si>
  <si>
    <t>Лист Б-ПН-О-16 ГОСТ 19903-2015 345-14-09Г2С-ГС ГОСТ 19281-2014 (отход)</t>
  </si>
  <si>
    <t>Лист низколегированный прочий (отходы)</t>
  </si>
  <si>
    <t>0000136637</t>
  </si>
  <si>
    <t>Балочка центрирующая 1281М.06.01.000 СБ</t>
  </si>
  <si>
    <t>0000185536</t>
  </si>
  <si>
    <t>Хомут тяговый ГОСТ 32885-2014 1167.00.001</t>
  </si>
  <si>
    <t>0000130843</t>
  </si>
  <si>
    <t>Лист Б-ПН-НО-10 ГОСТ 19903-2015 345-14-09Г2С-ГС ГОСТ 19281-2014 (отход)</t>
  </si>
  <si>
    <t>Лист низколегированный б10 (отходы)</t>
  </si>
  <si>
    <t>0000014764</t>
  </si>
  <si>
    <t>Авторежим грузовой 265А-4 ТУ 3184-509-05744521-98</t>
  </si>
  <si>
    <t>Авторегулятор</t>
  </si>
  <si>
    <t>0000120645</t>
  </si>
  <si>
    <t>Лист 1565ч.М 5х1500х3650 ТУ 1-2-663-2015</t>
  </si>
  <si>
    <t>Лист марки 1565Ч</t>
  </si>
  <si>
    <t>0000120594</t>
  </si>
  <si>
    <t>Лист 1565ч.М 4х1500х4800 ТУ 1-2-663-2015</t>
  </si>
  <si>
    <t>0000025332</t>
  </si>
  <si>
    <t>Резервуар Р7-135 ГОСТ Р 52400-2005</t>
  </si>
  <si>
    <t>Резервуары</t>
  </si>
  <si>
    <t>0000017634</t>
  </si>
  <si>
    <t>Резервуар Р7-78 ГОСТ Р 52400-2005</t>
  </si>
  <si>
    <t>0000017768</t>
  </si>
  <si>
    <t>Шестигранник В1-IV-46 ГОСТ 2879-2006 35-3ГП ГОСТ 1050-2013</t>
  </si>
  <si>
    <t>Шестигранник (углеродистый)</t>
  </si>
  <si>
    <t>0000314646</t>
  </si>
  <si>
    <t>Труба 76х6х(7701-8400) 12Х18Н10Т ГОСТ 9941-2022 (отход)</t>
  </si>
  <si>
    <t>м</t>
  </si>
  <si>
    <t>Труба (отходы)</t>
  </si>
  <si>
    <t>0000141971</t>
  </si>
  <si>
    <t>Грунт-эмаль Эмакоут 7320 ЖД RAL 5005 сигнальный синий ТУ 2313-048-31953544-2006</t>
  </si>
  <si>
    <t>Грунт-эмаль</t>
  </si>
  <si>
    <t>0000088751</t>
  </si>
  <si>
    <t>Грунтовка ГФ-021 ГОСТ 25129-82</t>
  </si>
  <si>
    <t>Грунт</t>
  </si>
  <si>
    <t>0000001770</t>
  </si>
  <si>
    <t>Кольцо уплотнительное ГГ731.03.01.02.005</t>
  </si>
  <si>
    <t>РТИ</t>
  </si>
  <si>
    <t>0000190770</t>
  </si>
  <si>
    <t>Прокладка 1219П.01.00.014</t>
  </si>
  <si>
    <t>Манжеты, сальники, прокладки</t>
  </si>
  <si>
    <t>0000014861</t>
  </si>
  <si>
    <t>Балка надрессорная 100.00.010-4, 12, 2008, 21432</t>
  </si>
  <si>
    <t>Балка надрессорная (архив)</t>
  </si>
  <si>
    <t>б/у, годная</t>
  </si>
  <si>
    <t>0000014862</t>
  </si>
  <si>
    <t>Балка надрессорная 100.00.010-4, 14, 2004, 107198</t>
  </si>
  <si>
    <t>0000014863</t>
  </si>
  <si>
    <t>Балка надрессорная 100.00.010-4, 14, 2004, 107274</t>
  </si>
  <si>
    <t>0000014864</t>
  </si>
  <si>
    <t>Балка надрессорная 100.00.010-4, 14, 2005, 12693</t>
  </si>
  <si>
    <t>0000014865</t>
  </si>
  <si>
    <t>Балка надрессорная 100.00.010-4, 14, 2005, 23094</t>
  </si>
  <si>
    <t>0000014866</t>
  </si>
  <si>
    <t>Балка надрессорная 100.00.010-4, 14, 2005, 31152</t>
  </si>
  <si>
    <t>не пригодный к эксплуатации</t>
  </si>
  <si>
    <t>Комплектующие для ремонта подвижного состава</t>
  </si>
  <si>
    <t>ИТОГО</t>
  </si>
  <si>
    <t>* Действителен до возникновения потребности в актуализации</t>
  </si>
  <si>
    <t>Перечень неликвидов АО "Неон"</t>
  </si>
  <si>
    <t>Магнит ТИВБ 15.15.89 А5.0А</t>
  </si>
  <si>
    <t>Комплктующие</t>
  </si>
  <si>
    <t>Магнит кольцо ТИВБ 60.25.9 А5.0А</t>
  </si>
  <si>
    <t>Магнит ТИВБ 25.31.94 А5.0А</t>
  </si>
  <si>
    <t>Магнит М16БА190-7 П84х64х10 ПЯО 707.135</t>
  </si>
  <si>
    <t>Магнит ТИВБ 73.12 А5.0А</t>
  </si>
  <si>
    <t>Резак механизированный плазменно-дуговой Duramax 180°, 15,2м для Powermax 85</t>
  </si>
  <si>
    <t>Запчасти</t>
  </si>
  <si>
    <t>Уплотнение 1244.01.01.211</t>
  </si>
  <si>
    <t>Списание</t>
  </si>
  <si>
    <t>Болт 1217У.01.01.018</t>
  </si>
  <si>
    <t>Уплотнение 1259.04.00.007П-01</t>
  </si>
  <si>
    <t>Болт 1259.09.00.001</t>
  </si>
  <si>
    <t>Втулка 1259.09.02.002</t>
  </si>
  <si>
    <t>04..06.2024</t>
  </si>
  <si>
    <t>Втулка 1217У.01.01.006</t>
  </si>
  <si>
    <t>Шплинт 4х40.05 ГОСТ 397-79</t>
  </si>
  <si>
    <t>Металлоизделия промышленного назначения (метизы и крепеж)</t>
  </si>
  <si>
    <t>Шайба 1259.09.02.003</t>
  </si>
  <si>
    <t>Шплинт 4х40 ГОСТ 397-79</t>
  </si>
  <si>
    <t>Ушко 9814.01.01.233</t>
  </si>
  <si>
    <t>Ушко 9814.01.01.271</t>
  </si>
  <si>
    <t>Флюс UF-02 ТУ 5929-052-00186654-2013</t>
  </si>
  <si>
    <t>Продукция электродной и твердосплавной промышленности</t>
  </si>
  <si>
    <t>Поперечина 9814.01.01.228</t>
  </si>
  <si>
    <t>Клей-герметик Виладекс-451 ТУ 20.30.22-194-22736960-2017</t>
  </si>
  <si>
    <t xml:space="preserve">Материалы лакокрасочные,клей											</t>
  </si>
  <si>
    <t>Трубка 305 ТВ-40. 3,0. белая. высшего сорта ГОСТ 19034-82</t>
  </si>
  <si>
    <t>Трубка 305 ТВ-40А. 6,0. белая. высшего сорта ГОСТ 19034-82</t>
  </si>
  <si>
    <t>Трубка термоусаживаемая Радиант 135нг ф6.0/2.0 (черная) SAE-AMS-DTL-23053/5 Class 1</t>
  </si>
  <si>
    <t>Трубка 305 ТВ-40. 5,0. белая. высшего сорта ГОСТ 19034-82</t>
  </si>
  <si>
    <t>Шнур ШВВП 2х0,5 ГОСТ 7399-97 черный</t>
  </si>
  <si>
    <t>Продукция электротехническая</t>
  </si>
  <si>
    <t>Плата печатная PC-BOARD ER 57 для Fronius</t>
  </si>
  <si>
    <t>Плата печатная PS-BOARD SR57 для Fronius</t>
  </si>
  <si>
    <t>Шарнир с учетом полимерной втулки RS-HBS 01A</t>
  </si>
  <si>
    <t>Устройство запорное SJ-13BF L-2376мм</t>
  </si>
  <si>
    <t>компл</t>
  </si>
  <si>
    <t>Профиль 120х60х4 L=12000 ГОСТ 30245-2003 345 09Г2С-14 ГОСТ 19281-2014</t>
  </si>
  <si>
    <t>Металлопрокат</t>
  </si>
  <si>
    <t>Комплект резиновых уплотнений контейнера типоразмера 1СС 16.20.40.00.000-02</t>
  </si>
  <si>
    <t>Профиль 160х160х6 L=12000 ГОСТ 30245-2003 345 09Г2С-15 ГОСТ 19281-2014</t>
  </si>
  <si>
    <t>Профиль 120х120х6 L=12000 ГОСТ 30245-2003 345 09Г2С-15 ГОСТ 19281-2014</t>
  </si>
  <si>
    <t>Лист Б-ПН-НО-4,5х1450х2312 ГОСТ 19903-2015 345-14-09Г2С-ГС ГОСТ 19281-2014</t>
  </si>
  <si>
    <t>Опора шарнира Hinge Lug</t>
  </si>
  <si>
    <t>Стержень шарнира RS-HBS-05 (12х108 мм) 08Х13 ГОСТ 5949-2013</t>
  </si>
  <si>
    <t>Профиль 100х100х4 L=12000 ГОСТ 30245-2003 345 09Г2С-15 ГОСТ 19281-2014</t>
  </si>
  <si>
    <t>Лист СМЛ 12х1220х2440 ТУ 5742-001-99226620-2008</t>
  </si>
  <si>
    <t>м2</t>
  </si>
  <si>
    <t>Круг В1-II-50х6000 ГОСТ 2590-2006 09Г2С-15-3ГП ГОСТ 19281-2014</t>
  </si>
  <si>
    <t>Профиль 120х120х8 L=12000 ГОСТ 30245-2003 345 09Г2С-15 ГОСТ 19281-2014</t>
  </si>
  <si>
    <t>Гайка М10х1,25-6H.5.20.0115 ГОСТ 5915-70</t>
  </si>
  <si>
    <t>Метизы</t>
  </si>
  <si>
    <t>Швеллер 10П-L=12000 ГОСТ 8240-97 345-09Г2С-14 ГОСТ 19281-2014</t>
  </si>
  <si>
    <t>Болт с шестигранной головкой DIN 931-М20х60.8.8</t>
  </si>
  <si>
    <t>Мембрана паропроницаемая Изоспан В</t>
  </si>
  <si>
    <t>Шайба А.24.01.08кп.016 ГОСТ 11371-78</t>
  </si>
  <si>
    <t>Труба 18х3х8000 ГОСТ 8734-75 В 20 ГОСТ 8733-74</t>
  </si>
  <si>
    <t>Лист Б-ПН-НО-4,5х1170х2312 ГОСТ 19903-2015 345-14-09Г2С-ГС ГОСТ 19281-2014</t>
  </si>
  <si>
    <t>Круг В1-II-70х6000 ГОСТ 2590-2006 345-09Г2С-13-2ГП ГОСТ 19281-2014</t>
  </si>
  <si>
    <t>Швеллер В 14П-L=12000 ГОСТ 8240-97 345-09Г2С-ГС-14 ГОСТ 19281-2014</t>
  </si>
  <si>
    <t>Винт самонарезающий 5,5х25 DIN 7504 K в сборе с шайбой и прокладкой</t>
  </si>
  <si>
    <t>Беруши ГОСТ 12.4.209-99</t>
  </si>
  <si>
    <t>Кран 2-20А-2 УХЛ1 ТУ 24.05.10.105-94</t>
  </si>
  <si>
    <t>Шайба тарельчатая 100.10.051-0</t>
  </si>
  <si>
    <t>Заклепка 24х95 00 ГОСТ 10299-80</t>
  </si>
  <si>
    <t>Болт М10х1,25-6gх35.88 40Х ГОСТ 7798-70</t>
  </si>
  <si>
    <t>Болт М24-6gх70.88 35.016 ГОСТ 7805-70</t>
  </si>
  <si>
    <t>Винт самонарезающий 3,9х35 А2 DIN 7504 K сверлоконечный</t>
  </si>
  <si>
    <t>Композиция антикоррозийная Ямал-25 RAL 3011 коричнево-красный ТУ 2313-004-56421682-2005</t>
  </si>
  <si>
    <t>Грунт-эмаль Ecomast 105 RAL 7012 базальтово-серый ТУ 20.30.12-001-06137326-2017</t>
  </si>
  <si>
    <t>Композиция антикоррозийная Ямал-25 RAL 5013 кобальтово-синий ТУ 2313-004-56421682-2005</t>
  </si>
  <si>
    <t>шт.</t>
  </si>
  <si>
    <t>Аккумулятор Liitokala Lii-50A 5000мАч 15А</t>
  </si>
  <si>
    <t>Картон электроизоляционный ЭВ- 0,5-1050 ГОСТ 2824-86</t>
  </si>
  <si>
    <t>кг.</t>
  </si>
  <si>
    <t>л.</t>
  </si>
  <si>
    <t>Дверь композитная влагостойкая 700х2000</t>
  </si>
  <si>
    <t>Лён сантехнический ГОСТ 10330-76</t>
  </si>
  <si>
    <t>м.</t>
  </si>
  <si>
    <t>Керосин ТС-1</t>
  </si>
  <si>
    <t>Герметик силиконовый прозрачный (280 мл)</t>
  </si>
  <si>
    <t>Мастика резинобитумная Ecomast ТУ 5775-002-01014719-2016</t>
  </si>
  <si>
    <t>Маска медицинская одноразовая</t>
  </si>
  <si>
    <t>Лента клейкая малярная 19х40</t>
  </si>
  <si>
    <t>пар.</t>
  </si>
  <si>
    <t>Костюм брезентовый со спилком</t>
  </si>
  <si>
    <t>Наколенники</t>
  </si>
  <si>
    <t>Нарукавники влагозащитные</t>
  </si>
  <si>
    <t>Халат х/б синий</t>
  </si>
  <si>
    <t>Привязь страховочная УП-2Ж ГОСТ Р ЕН 361-2008, ГОСТ Р ЕН 358-2008</t>
  </si>
  <si>
    <t>Очки газосварщика ЗН-56 ГОСТ Р 12.4.230.1-2007</t>
  </si>
  <si>
    <t>Крем защитный для рук</t>
  </si>
  <si>
    <t>Паста для очистки рук 500мл</t>
  </si>
  <si>
    <t>Рукавицы брезентовые ГОСТ 12.4.010-75; ГОСТ 12.4.183-91;ГОСТ 29122-91;ГОСТ 12.4.101-93</t>
  </si>
  <si>
    <t>Держатель для туалетной бумаги</t>
  </si>
  <si>
    <t>Ножницы садовые</t>
  </si>
  <si>
    <t>Инструмент</t>
  </si>
  <si>
    <t>Утверждаю</t>
  </si>
  <si>
    <t>И.О. Управяющего директора</t>
  </si>
  <si>
    <t>Артюшина Т.С.</t>
  </si>
  <si>
    <t>№
п/п</t>
  </si>
  <si>
    <t>Группа НА (ТМЦ/
ОС/
Отходы)</t>
  </si>
  <si>
    <t>0000034090</t>
  </si>
  <si>
    <t>Зенкер АМ19253-510.504</t>
  </si>
  <si>
    <t>22.01.2020
18.02.2020
19.05.2020</t>
  </si>
  <si>
    <t>новое</t>
  </si>
  <si>
    <t>Отходы</t>
  </si>
  <si>
    <t>Лист N1-8х1500х2500 ASTM A240/A240M:2014 321 ASTM A480 Ed.2011 (отход)</t>
  </si>
  <si>
    <t>Металлопрокат нерж.</t>
  </si>
  <si>
    <t>0000355309</t>
  </si>
  <si>
    <t>Лист O-N1-10х350х6000 ASTM A240/A480 316L ASTM A240/A480 (отход)</t>
  </si>
  <si>
    <t>29.02.2024
20.03.2024</t>
  </si>
  <si>
    <t>0000284824</t>
  </si>
  <si>
    <t>Лист А-ПВ-О-15х2000х8000 ГОСТ 19903-2015 345-14-09Г2С-ГС-УЗК1 ГОСТ 19281-2014</t>
  </si>
  <si>
    <t xml:space="preserve">Металлопрокат </t>
  </si>
  <si>
    <t>0000285356</t>
  </si>
  <si>
    <t>Лист А-ПВ-О-9х2000х6000 ГОСТ 19903-2015 345-14-09Г2С-ГС-УЗК1 ГОСТ 19281-2014</t>
  </si>
  <si>
    <t>Лист А-ПВ-О-9х2000х8000 ГОСТ 19903-2015 345-14-09Г2С-ГС-УЗК1 ГОСТ 19281-2014</t>
  </si>
  <si>
    <t>0000338557</t>
  </si>
  <si>
    <t>Лист А-ПН-НО-2,5х1400х2700 ГОСТ 19903-2015 345-IV-09Г2С-св ГОСТ 17066-94</t>
  </si>
  <si>
    <t>0000320892</t>
  </si>
  <si>
    <t>Лист А-ПУ-О-10х2000х6000 ГОСТ 19903-2015 295-15-09Г2Д-ГС-УЗК1-Н ГОСТ 19281-2014</t>
  </si>
  <si>
    <t>0000320903</t>
  </si>
  <si>
    <t>Лист А-ПУ-О-12х2000х6000 ГОСТ 19903-2015 295-15-09Г2Д-ГС-УЗК1-Н ГОСТ 19281-2014</t>
  </si>
  <si>
    <t>0000320883</t>
  </si>
  <si>
    <t>Лист А-ПУ-О-8х2000х6000 ГОСТ 19903-2015 295-15-09Г2Д-ГС-УЗК1-Н ГОСТ 19281-2014</t>
  </si>
  <si>
    <t>0000314054</t>
  </si>
  <si>
    <t>Лист Б-О-ПН-10х(1500х5900)х(1250х100) ГОСТ 19903-2015 08Х18Н10Т-М2б ГОСТ 7350-77 РМРС {РЗХМ 1,2,3,4,5,6,7}</t>
  </si>
  <si>
    <t>28.04.2023
28.06.2023
06.09.2023</t>
  </si>
  <si>
    <t>0000402108</t>
  </si>
  <si>
    <t>Лист Б-О-ПН-12х1500х2490 ГОСТ 19903-2015 12Х18Н10Т-М2б ГОСТ 7350-77 (отход)</t>
  </si>
  <si>
    <t>0000185455</t>
  </si>
  <si>
    <t>Лист Б-ПН-О-28х2000х11000 ГОСТ 19903-2015 09Г2С-св-14-УЗК1-Н ГОСТ 5520-2017</t>
  </si>
  <si>
    <t>14.02.2023
25.02.2023
20.03.2023</t>
  </si>
  <si>
    <t>0000410315</t>
  </si>
  <si>
    <t>Лист О-N1-24 ASTM A240/A480 AISI 316L ASTM A240/A480 (отход)</t>
  </si>
  <si>
    <t>0000343819</t>
  </si>
  <si>
    <t>Лом и отходы вольфрама и вольфрамовых сплавов В4 ГОСТ Р 54564 - 2011</t>
  </si>
  <si>
    <t>0000049147</t>
  </si>
  <si>
    <t>Профиль 10 1287х5х935х18х3,0 L=6545 ТУ 14-101-789-2008 345 09Г2С ГС ГОСТ 19281-2014</t>
  </si>
  <si>
    <t>до 2017</t>
  </si>
  <si>
    <t>0000074817</t>
  </si>
  <si>
    <t>Профиль корытный В 80х60х54х4х5350 ГОСТ 8283-93 345 09Г2С 14 ГОСТ 19281-2014</t>
  </si>
  <si>
    <t>0000268453</t>
  </si>
  <si>
    <t>Рулон А-НО-4х1480 ГОСТ 19903-2015 345-14-09Г2С-ГС ГОСТ 19281-2014</t>
  </si>
  <si>
    <t>Рулон АТ-АШ-О-0,8х1250 ГОСТ 19904-90 345-III-09Г2С-ГС ГОСТ 17066-94</t>
  </si>
  <si>
    <t>0000025350</t>
  </si>
  <si>
    <t>Сверло комбинированное КЖ4259 001.001</t>
  </si>
  <si>
    <t>02.08.2024
06.08.2024
12.11.2024
17.01.2025</t>
  </si>
  <si>
    <t>0000366723</t>
  </si>
  <si>
    <t>Труба 530х8х(11101-11400) ГОСТ 10704-91 В 09Г2С ГОСТ 10706-76 (отход)</t>
  </si>
  <si>
    <t>0000274549</t>
  </si>
  <si>
    <t>Труба 83х6х(11901-12600) ГОСТ 8732-78 В 09Г2С ГОСТ 8731-74 (отход)</t>
  </si>
  <si>
    <t>24.11.2024
07.03.2025</t>
  </si>
  <si>
    <t>0000112366</t>
  </si>
  <si>
    <t>Электрод, катод CATHODE G092Y 280A для плазменной резки KOIKE</t>
  </si>
  <si>
    <t>0000233445</t>
  </si>
  <si>
    <t>Электродвигатель EM4115T-58 50HP,1470RPM,3PH,50HZ,326T,1272M,TEFC,F1</t>
  </si>
  <si>
    <t>16.02.2023
03.03.2023</t>
  </si>
  <si>
    <t>0000059572</t>
  </si>
  <si>
    <t>Переход Э-159х8-108х6-09Г2С ГОСТ 17378-2001</t>
  </si>
  <si>
    <t>Переходы, тройники, заглушки</t>
  </si>
  <si>
    <t>0000010578</t>
  </si>
  <si>
    <t>Головка ВНГТ 1 1/2" - 1 1/4"</t>
  </si>
  <si>
    <t>05.12.2019
02.03.2020</t>
  </si>
  <si>
    <t>0000205204</t>
  </si>
  <si>
    <t>9891.02.00.000 Балка надрессорная</t>
  </si>
  <si>
    <t>Покупные</t>
  </si>
  <si>
    <t>0000132755</t>
  </si>
  <si>
    <t>Смазка железнодорожная КТСМ ТУ 0254-110-01124328-2004</t>
  </si>
  <si>
    <t>Смазка</t>
  </si>
  <si>
    <t>0000035381</t>
  </si>
  <si>
    <t>9891.00.00.000-02 Тележка двухосная 3-х элементная</t>
  </si>
  <si>
    <t>Полуфабрикаты</t>
  </si>
  <si>
    <t>0000035221</t>
  </si>
  <si>
    <t>9889.00.00.000-03 Тележка двухосная 3-х элементная</t>
  </si>
  <si>
    <t>0000037742</t>
  </si>
  <si>
    <t>9890.00.00.000 Тележка двухосная 3-х элементная мод.18-9890</t>
  </si>
  <si>
    <t>0000161041</t>
  </si>
  <si>
    <t>Канат 27,0-Г-ВК-Н-Р-Т-1770 ГОСТ 7668-80</t>
  </si>
  <si>
    <t>Канат+J38:JJ38:J74</t>
  </si>
  <si>
    <t>0000110963</t>
  </si>
  <si>
    <t>Канат 5,2-Г-1-Ж-1470 ГОСТ 3062-80</t>
  </si>
  <si>
    <t>Канат</t>
  </si>
  <si>
    <t>0000014403</t>
  </si>
  <si>
    <t>Светильник РСП25-250-12(20) 250 Вт</t>
  </si>
  <si>
    <t>Светильник, лампа</t>
  </si>
  <si>
    <t>0000012618</t>
  </si>
  <si>
    <t>Мембрана предохранительная МХ-1 Ду50 4,0...4,5 кгс/см²</t>
  </si>
  <si>
    <t>Мембрана</t>
  </si>
  <si>
    <t>0000021197</t>
  </si>
  <si>
    <t>Прожектор ГО-07 400-001 (без ПРА)</t>
  </si>
  <si>
    <t>0000131306</t>
  </si>
  <si>
    <t>Гравий керамзитовый 20-40мм М400 П50 ГОСТ 32496-2013</t>
  </si>
  <si>
    <t>т</t>
  </si>
  <si>
    <t>Гравий, песок</t>
  </si>
  <si>
    <t>0000238162</t>
  </si>
  <si>
    <t>Клей Armaflex НТ625</t>
  </si>
  <si>
    <t>л</t>
  </si>
  <si>
    <t>Клей,герметик</t>
  </si>
  <si>
    <t>0000236008</t>
  </si>
  <si>
    <t>Канат 33,5-Г-ВК-ОЖ-Н-Р-Т-1770 ГОСТ 2688-80</t>
  </si>
  <si>
    <t>0000001610</t>
  </si>
  <si>
    <t>Устройство мембранное предохранительное Х1.50.5747.00</t>
  </si>
  <si>
    <t>0000266893</t>
  </si>
  <si>
    <t>Смазка для штамповки испаряемая Holv Stamp LE67</t>
  </si>
  <si>
    <t>0000186872</t>
  </si>
  <si>
    <t>Канат 39,5-Г-ВК-Н-Т-Р-1770 ГОСТ 7668-80</t>
  </si>
  <si>
    <t>0000345750</t>
  </si>
  <si>
    <t>Эмаль дорожная светоотражающая AcidColors Reflective Road желтая</t>
  </si>
  <si>
    <t>Эмаль</t>
  </si>
  <si>
    <t>0000172937</t>
  </si>
  <si>
    <t>Рукоятка Н3512-6.35</t>
  </si>
  <si>
    <t>Хозинвентарь</t>
  </si>
  <si>
    <t>0000382645</t>
  </si>
  <si>
    <t>Клей универсальный УР-600 ТУ 2252-021-13238275</t>
  </si>
  <si>
    <t>0000186856</t>
  </si>
  <si>
    <t>Канат 33,0-Г-ВК-Н-Т-Р-1770 ГОСТ 7668-80</t>
  </si>
  <si>
    <t>0000009988</t>
  </si>
  <si>
    <t>Табличка Схема-инструкция при наливе 360х250х0,8 АДОМ</t>
  </si>
  <si>
    <t>Табличка</t>
  </si>
  <si>
    <t>0000139087</t>
  </si>
  <si>
    <t>Синтофлекс 141 0,30мм-1000мм ТУ 3491-003-00214639</t>
  </si>
  <si>
    <t>Бумага, картон</t>
  </si>
  <si>
    <t>0000016860</t>
  </si>
  <si>
    <t>Лампа светодиодная NLL-T8-24-230-4K-G13</t>
  </si>
  <si>
    <t>08.08.2024
13.09.2024</t>
  </si>
  <si>
    <t>0000009033</t>
  </si>
  <si>
    <t>Электрокартон 0,3мм ГОСТ 2824-86</t>
  </si>
  <si>
    <t>0000021830</t>
  </si>
  <si>
    <t>Фонарь светодиодный NPT-HO5 - 3AAA 19LED</t>
  </si>
  <si>
    <t>28.03.2018
06.04.2018</t>
  </si>
  <si>
    <t>0000002025</t>
  </si>
  <si>
    <t>Грунт-эмаль 3 в 1 RAL 9017 черная ТУ2312-032-54357046-2009</t>
  </si>
  <si>
    <t>0000000840</t>
  </si>
  <si>
    <t>Смазка графитная УССА</t>
  </si>
  <si>
    <t>0000028649</t>
  </si>
  <si>
    <t>Маска сварочная WARRIOR Tech 9-13</t>
  </si>
  <si>
    <t>Средства индивидуальной защиты глаз и лица, органов дыхания</t>
  </si>
  <si>
    <t>0000093211</t>
  </si>
  <si>
    <t>Стекло триплекс 6х750х1000 (прозрачный)</t>
  </si>
  <si>
    <t>Стекло</t>
  </si>
  <si>
    <t>0000093220</t>
  </si>
  <si>
    <t>Стекло триплекс 6х560х700х860х1000 (прозрачный)</t>
  </si>
  <si>
    <t>0000093216</t>
  </si>
  <si>
    <t>Стекло триплекс 6х520х1220 (прозрачный)</t>
  </si>
  <si>
    <t>0000187403</t>
  </si>
  <si>
    <t>Среда закалочная водополимерная ТЕРМАТ</t>
  </si>
  <si>
    <t>0000005396</t>
  </si>
  <si>
    <t>Респиратор (для защиты от пыли)  ГОСТ 12.4.191-99</t>
  </si>
  <si>
    <t>0000292947</t>
  </si>
  <si>
    <t>Маска сварочная Ресанта МС-3</t>
  </si>
  <si>
    <t>0000024556</t>
  </si>
  <si>
    <t>Линза внутренняя защитная для маски сварщика WARRIOR Tech</t>
  </si>
  <si>
    <t>0000338025</t>
  </si>
  <si>
    <t>Рукоятка для молотка L=360</t>
  </si>
  <si>
    <t>0000305201</t>
  </si>
  <si>
    <t>Табличка фирменная НКЦ-СПГ43,5-09.00.005</t>
  </si>
  <si>
    <t>11.05.2023
12.05.2023</t>
  </si>
  <si>
    <t>0000322155</t>
  </si>
  <si>
    <t>Табличка АКЦ-СПГ42,7-09.00.005</t>
  </si>
  <si>
    <t>0000001853</t>
  </si>
  <si>
    <t>Табличка фирменная ППС-27-00-00-001 125х80</t>
  </si>
  <si>
    <t>0000216297</t>
  </si>
  <si>
    <t>Табличка информационная НКЦ-СПГ43,5-09.00.004</t>
  </si>
  <si>
    <t>0000235868</t>
  </si>
  <si>
    <t>Табличка НКЦ-СПГ 43,5-04.03.005</t>
  </si>
  <si>
    <t>0000235813</t>
  </si>
  <si>
    <t>Табличка НКЦ-СПГ43,5-04.03.007</t>
  </si>
  <si>
    <t>0000235820</t>
  </si>
  <si>
    <t>Табличка НКЦ-СПГ43,5-04.03.006</t>
  </si>
  <si>
    <t>0000010001</t>
  </si>
  <si>
    <t>Табличка КЦГ 25.18-9411 380х240</t>
  </si>
  <si>
    <t>0000002798</t>
  </si>
  <si>
    <t>Панель стеновая сэндвич 6000х1000х100</t>
  </si>
  <si>
    <t>Панели АКП, МДФ, ГКЛ, ПВХ, СМЛ, ППС</t>
  </si>
  <si>
    <t>Перечень неликвидов АО "Рузхиммаш" по состоянию на 01.06.2025г.*</t>
  </si>
  <si>
    <t>0000007473</t>
  </si>
  <si>
    <t>9814.03.00.009-02 Болт</t>
  </si>
  <si>
    <t>14.12.2023
21.12.2023</t>
  </si>
  <si>
    <t>0000014797</t>
  </si>
  <si>
    <t>Аппарат поглощающий АПЭ-120-И-500</t>
  </si>
  <si>
    <t>Покупные комплектующие</t>
  </si>
  <si>
    <t>0000025460</t>
  </si>
  <si>
    <t>Болт 194.41.007-00</t>
  </si>
  <si>
    <t>0000025470</t>
  </si>
  <si>
    <t>Планка контакная 194.30.016-0</t>
  </si>
  <si>
    <t>0000122798</t>
  </si>
  <si>
    <t>Пружина наружная 194.30.024-0</t>
  </si>
  <si>
    <t>16.08.2023
30.08.2023
08.09.2023
18.09.2023
21.09.2023</t>
  </si>
  <si>
    <t>0000120922</t>
  </si>
  <si>
    <t>Серьга мертвой точки 194.40.037-0</t>
  </si>
  <si>
    <t>0000132660</t>
  </si>
  <si>
    <t>Скользун нижний ВМ 003.100</t>
  </si>
  <si>
    <t>0000171581</t>
  </si>
  <si>
    <t>Лист обшивы верхний 1268.03.07.003</t>
  </si>
  <si>
    <t>11.02.2022
10.03.2022</t>
  </si>
  <si>
    <t>0000214413</t>
  </si>
  <si>
    <t>Лист обшивы крайний 1268.01.05.101</t>
  </si>
  <si>
    <t>25.01.2022
26.01.2022
10.03.2022</t>
  </si>
  <si>
    <t>0000214414</t>
  </si>
  <si>
    <t>Лист обшивы крайний 1268.01.05.101-01</t>
  </si>
  <si>
    <t>0000171578</t>
  </si>
  <si>
    <t>Лист обшивы средний 1268.03.07.002</t>
  </si>
  <si>
    <t>0000164663</t>
  </si>
  <si>
    <t>Рулон БТ-АШ-О-1,5х1000 ГОСТ 19904-90 345-09Г2С-III-ТО ГОСТ 17066-94</t>
  </si>
  <si>
    <t>0000264116</t>
  </si>
  <si>
    <t>Рулон БТ-АШ-О-2,5х1000х(1001-2000) ГОСТ 19904-90 345-III-09Г2С ГОСТ 17066-94 (отход)</t>
  </si>
  <si>
    <t>0000159317</t>
  </si>
  <si>
    <t>Болт 3М12-6gх35.58 ГОСТ 7798-70</t>
  </si>
  <si>
    <t>23.10.2019
05.11.2019
28.01.2020</t>
  </si>
  <si>
    <t>0000164387</t>
  </si>
  <si>
    <t>Заклепка С.20х40.00 ГОСТ 10299-80</t>
  </si>
  <si>
    <t>29.12.2023
31.01.2024</t>
  </si>
  <si>
    <t>0000298733</t>
  </si>
  <si>
    <t>Лист А-ПВ-О-11х1990х7990 ГОСТ 19903-2015 345-14-09Г2С-ГС-УЗК1 ГОСТ 19281-2014 (отход)</t>
  </si>
  <si>
    <t>0000276843</t>
  </si>
  <si>
    <t>Лист А-ПВ-О-11х2000х8000 ГОСТ 19903-2015 345-14-09Г2С-ГС-УЗК1 ГОСТ 19281-2014</t>
  </si>
  <si>
    <t>0000351575</t>
  </si>
  <si>
    <t>Лист А-ПВ-О-13х2000х8000 ГОСТ 19903-2015 345-14-09Г2С-ГС-УЗК1 ГОСТ 19281-2014</t>
  </si>
  <si>
    <t>0000333665</t>
  </si>
  <si>
    <t>Лист А-ПВ-О-17х1500х6000 ГОСТ 19903-2015 345-14-09Г2С-ГС-УЗК1 ГОСТ 19281-2014</t>
  </si>
  <si>
    <t>0000320905</t>
  </si>
  <si>
    <t>Лист А-ПУ-О-14х2000х6000 ГОСТ 19903-2015 295-15-09Г2Д-ГС-УЗК1-Н ГОСТ 19281-2014</t>
  </si>
  <si>
    <t>0000320932</t>
  </si>
  <si>
    <t>Лист А-ПУ-О-20х2000х6000 ГОСТ 19903-2015 295-15-09Г2Д-ГС-УЗК1-Н ГОСТ 19281-2014</t>
  </si>
  <si>
    <t>31.05.2023
13.06.2023</t>
  </si>
  <si>
    <t>0000075677</t>
  </si>
  <si>
    <t>Лист Б-ПВ-О-9х1500х6000 ГОСТ 19903-2015 345-15-09Г2С-ГС ГОСТ 19281-2014</t>
  </si>
  <si>
    <t>09.06.2018
23.06.2018</t>
  </si>
  <si>
    <t>0000350224</t>
  </si>
  <si>
    <t>Проволока ф4,0 Св-04Х19Н11М3 ГОСТ 2246-70</t>
  </si>
  <si>
    <t xml:space="preserve">Материалы сварочные </t>
  </si>
  <si>
    <t>0000343633</t>
  </si>
  <si>
    <t>Труба ДКРНП 60х4х3350 Л63 ГОСТ 494-2014</t>
  </si>
  <si>
    <t xml:space="preserve">Цветной металлопрокат </t>
  </si>
  <si>
    <t>0000419263</t>
  </si>
  <si>
    <t>Лист Б-ПН-О-2,5х1250х3150 ГОСТ 19903-2015 345-IV-09Г2С-св ГОСТ 17066-94</t>
  </si>
  <si>
    <t>11.04.2025
16.04.2025</t>
  </si>
  <si>
    <t>0000005713</t>
  </si>
  <si>
    <t>Лист ДПРНМ 5,0х600х1500 Л63 ГОСТ 2208-2007</t>
  </si>
  <si>
    <t>15.08.2023
18.08.2023
21.08.2023
04.09.2023</t>
  </si>
  <si>
    <t>0000058097</t>
  </si>
  <si>
    <t>Насос PV7-1X/40-71RE37MCO-08</t>
  </si>
  <si>
    <t>06.06.2018
05.09.2022</t>
  </si>
  <si>
    <t>0000335083</t>
  </si>
  <si>
    <t>Плита АД0 85х1500х750 ГОСТ 17232-2023</t>
  </si>
  <si>
    <t>16.02.2023
31.07.2023
11.10.2023</t>
  </si>
  <si>
    <t>0000067197</t>
  </si>
  <si>
    <t>Пруток присадочный ф2,4 Sandvik 24.13 LSi EN ISO 14343-A 23 12 L Si</t>
  </si>
  <si>
    <t>07.12.2017
25.01.2018
14.02.2018
28.06.2018</t>
  </si>
  <si>
    <t>0000346744</t>
  </si>
  <si>
    <t>Рулон АТ-АШ-О-0,8х1250 ГОСТ 19904-90 345-III-09Г2С-ГС ГОСТ 17066-94 (отход)</t>
  </si>
  <si>
    <t>0000009137</t>
  </si>
  <si>
    <t>Клапан предохранительный КПЛВ 494145.003-01 КПЛВ.494145.002ТУ</t>
  </si>
  <si>
    <t>0000089854</t>
  </si>
  <si>
    <t>Пружина 1267.04.03.003</t>
  </si>
  <si>
    <t>Перечень неликвидов ООО "ВКМ-Сервис" по состоянию на 24.07.2025 г.*</t>
  </si>
  <si>
    <t>0000001480</t>
  </si>
  <si>
    <t>Болт М16 М1761.201</t>
  </si>
  <si>
    <t>Болт</t>
  </si>
  <si>
    <t>0000001481</t>
  </si>
  <si>
    <t>Болт М14 М1761.202</t>
  </si>
  <si>
    <t>0000001699</t>
  </si>
  <si>
    <t>Кран концевой 271 УХЛ1 ТУ 3184-088-05756760-2010</t>
  </si>
  <si>
    <t>Краны концевые</t>
  </si>
  <si>
    <t>0000005368</t>
  </si>
  <si>
    <t>Костюм х/б синий ГОСТ 27575-87</t>
  </si>
  <si>
    <t>Специальная одежда общего назначения</t>
  </si>
  <si>
    <t>0000076920</t>
  </si>
  <si>
    <t>Грунт-эмаль ЯрЛИсоат 7140 ЖТ RAL 5014 голубино-синий</t>
  </si>
  <si>
    <t>0000212842</t>
  </si>
  <si>
    <t>Лист нижний 469-07.1459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</si>
  <si>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Утверждаю:
                                                                                                                                                                                                                                     Управляющий директор
 	                                                                                                                                                                                                           _____________   Чалов Н.А.                                
                                                                                                                                                                                            «___»                         2025г           </t>
  </si>
  <si>
    <t>Перечень неликвидов ООО "ВКМ-Сталь" по состоянию на 01.07.25г. *</t>
  </si>
  <si>
    <t>0000130733</t>
  </si>
  <si>
    <t>Фреза 315Y20NK90SP10N16K</t>
  </si>
  <si>
    <t>НОВОЕ</t>
  </si>
  <si>
    <t>0000165863</t>
  </si>
  <si>
    <t>Трансформатор электропечной ЭТМПК 5200/10-М</t>
  </si>
  <si>
    <t>Первое поступление -до 05.1965г, оприходование после ремонта 23.11.2023</t>
  </si>
  <si>
    <t>БУ,после  ремонта и модернизации</t>
  </si>
  <si>
    <t>Неон</t>
  </si>
  <si>
    <t>АВМ</t>
  </si>
  <si>
    <t>РЗХМ</t>
  </si>
  <si>
    <t>ВКМ Сервис</t>
  </si>
  <si>
    <t>ВКМ Сталь</t>
  </si>
  <si>
    <t>Машзавод</t>
  </si>
  <si>
    <t>Неликвиды РМ Рейл на 01.07.</t>
  </si>
  <si>
    <t>Перечень неликвидов АО "Машзавод" по состоянию на 29.07.2025 г.*</t>
  </si>
  <si>
    <t>МЗ-00032546</t>
  </si>
  <si>
    <t>Резистор 1W</t>
  </si>
  <si>
    <t>рабочее</t>
  </si>
  <si>
    <t>00-00010890</t>
  </si>
  <si>
    <t>Переход гнездо F</t>
  </si>
  <si>
    <t>00-00011406</t>
  </si>
  <si>
    <t>Зажим крокодил 10А 50мм</t>
  </si>
  <si>
    <t>МЗ-00030766</t>
  </si>
  <si>
    <t>Футорка никель 1/2*3/8</t>
  </si>
  <si>
    <t>МЗ-00032547</t>
  </si>
  <si>
    <t>Резистор 2W</t>
  </si>
  <si>
    <t>90000001617</t>
  </si>
  <si>
    <t>Хомут norma 16-27</t>
  </si>
  <si>
    <t>00-00013829</t>
  </si>
  <si>
    <t>Хомуты кабельные 4,8мм*400мм</t>
  </si>
  <si>
    <t>90000001157</t>
  </si>
  <si>
    <t>Наконечник ТМЛ 6-6-4</t>
  </si>
  <si>
    <t>00-00004041</t>
  </si>
  <si>
    <t>Тройник РР Политэк переходной Ду-32/20/32 упак 30 шт</t>
  </si>
  <si>
    <t>0000186417</t>
  </si>
  <si>
    <t>Опора для труб ф20 РТП</t>
  </si>
  <si>
    <t>00-00011692</t>
  </si>
  <si>
    <t>Переход-футорка 20*15 ник</t>
  </si>
  <si>
    <t>00-00003774</t>
  </si>
  <si>
    <t>Резистор нагрузочный 8,2 кОм 0.125 Вт</t>
  </si>
  <si>
    <t>0000096735</t>
  </si>
  <si>
    <t>Тройник переходной полипропиленовый 32х25х32</t>
  </si>
  <si>
    <t>0000067454</t>
  </si>
  <si>
    <t>Муфта полипропиленовая прямая ф20</t>
  </si>
  <si>
    <t>МЗ-00033330</t>
  </si>
  <si>
    <t>Клемма соединительная СК-412 (2.5мм2)</t>
  </si>
  <si>
    <t>00-00012794</t>
  </si>
  <si>
    <t>Электроразьем "мама" 08</t>
  </si>
  <si>
    <t>МЗ-00031250</t>
  </si>
  <si>
    <t>Коннектор кабельный PG 16</t>
  </si>
  <si>
    <t>МЗ-00035571</t>
  </si>
  <si>
    <t>Адаптер внешний пластиковый</t>
  </si>
  <si>
    <t>МЗ-00033331</t>
  </si>
  <si>
    <t>Клемма рычажковая универсальная КРУ-413(0,5-4мм2)</t>
  </si>
  <si>
    <t>00-00011405</t>
  </si>
  <si>
    <t>Хомут червячный 8-12мм</t>
  </si>
  <si>
    <t>МЗ-00033417</t>
  </si>
  <si>
    <t>Разъем плоский РПИ-М 2,5-6,3</t>
  </si>
  <si>
    <t>МЗ-00029910</t>
  </si>
  <si>
    <t>Скобка контактная для заземления</t>
  </si>
  <si>
    <t>00-00004997</t>
  </si>
  <si>
    <t>Хомут червячный 20-32 мм цинк шир.10 мм</t>
  </si>
  <si>
    <t>00-00013528</t>
  </si>
  <si>
    <t>Сапун</t>
  </si>
  <si>
    <t>00-00011690</t>
  </si>
  <si>
    <t>Переход-футорка 25*15 ник</t>
  </si>
  <si>
    <t>МЗ-00029849</t>
  </si>
  <si>
    <t>Розетка ТВ наружная бежевая</t>
  </si>
  <si>
    <t>МЗ-00017740</t>
  </si>
  <si>
    <t>Коннектор RJ-45</t>
  </si>
  <si>
    <t>МЗ-00029854</t>
  </si>
  <si>
    <t>Площадка под стяжку белая</t>
  </si>
  <si>
    <t>МЗ-00031244</t>
  </si>
  <si>
    <t>Коннектор кабельный PG 21</t>
  </si>
  <si>
    <t>00-00016048</t>
  </si>
  <si>
    <t>Манжета переходная резиновая 50х32</t>
  </si>
  <si>
    <t>МЗ-00033112</t>
  </si>
  <si>
    <t>Накладка торцевая двусторонняя, цвет белый</t>
  </si>
  <si>
    <t>00-00010439</t>
  </si>
  <si>
    <t>Кольцо уплотнительное Корсис тип1 DN/OD 200 WT TPE-V</t>
  </si>
  <si>
    <t>МЗ-00035572</t>
  </si>
  <si>
    <t>Соединитель пластиковый 3/4</t>
  </si>
  <si>
    <t>00-00010887</t>
  </si>
  <si>
    <t>Хомут-седелка U-образный под резьбу Ду 25х15, 1"x1/2" (34x21 мм)</t>
  </si>
  <si>
    <t>МЗ-00032510</t>
  </si>
  <si>
    <t>Держатель трубы 76x102 (на кирпич) RAL 9003</t>
  </si>
  <si>
    <t>МЗ-00032237</t>
  </si>
  <si>
    <t>Заглушка для короба (60x60) (4шт) Plast EKF PROxima Белый</t>
  </si>
  <si>
    <t>МЗ-00032647</t>
  </si>
  <si>
    <t>Хомут силовой 40-43</t>
  </si>
  <si>
    <t>90000000992</t>
  </si>
  <si>
    <t>Разъем RG-6</t>
  </si>
  <si>
    <t>МЗ-00030353</t>
  </si>
  <si>
    <t>Блок одинарный 50</t>
  </si>
  <si>
    <t>МЗ-00034626</t>
  </si>
  <si>
    <t>Лента клейкая алюминиевая Kroll Special 48x10м 50мкм</t>
  </si>
  <si>
    <t>МЗ-00028491</t>
  </si>
  <si>
    <t>Наконечник-гильза Е16-12 16мм2</t>
  </si>
  <si>
    <t>МЗ-00016433</t>
  </si>
  <si>
    <t>Муфта PP-R бел перех Дн25х20 вн/нр  пайка</t>
  </si>
  <si>
    <t>00-00000140</t>
  </si>
  <si>
    <t>Упаковка</t>
  </si>
  <si>
    <t>МЗ-00017316</t>
  </si>
  <si>
    <t>Откидная рамка 2/10 для маркировочных табличек для плинтов ПВТ</t>
  </si>
  <si>
    <t>МЗ-00020769</t>
  </si>
  <si>
    <t>Заклепка резьбовая цилиндрическая М6.</t>
  </si>
  <si>
    <t>МЗ-00034542</t>
  </si>
  <si>
    <t>Резистор 47К 2W</t>
  </si>
  <si>
    <t>00-00002983</t>
  </si>
  <si>
    <t>Муфта РР Политэк комб. наружная резьба Ду-20’1/2 упак 70 шт</t>
  </si>
  <si>
    <t>МЗ-00035225</t>
  </si>
  <si>
    <t>Цилиндровый механизм max60</t>
  </si>
  <si>
    <t>МЗ-00035709</t>
  </si>
  <si>
    <t>Врезка d125/d125</t>
  </si>
  <si>
    <t>0000104123</t>
  </si>
  <si>
    <t>Тройник переходной PP-R 40х32х40</t>
  </si>
  <si>
    <t>МЗ-00030051</t>
  </si>
  <si>
    <t>Соединитель на стык лицевой для крышки 75 мм</t>
  </si>
  <si>
    <t>00-00010342</t>
  </si>
  <si>
    <t>Обратный клапан 1/2</t>
  </si>
  <si>
    <t>МЗ-00029919</t>
  </si>
  <si>
    <t>Накладка на стык 60 мм фронтальная ДКС 09504</t>
  </si>
  <si>
    <t>МЗ-00021789</t>
  </si>
  <si>
    <t>Муфта PP-R бел комб Дн25х3/4" НР  РосТурПласт 10665</t>
  </si>
  <si>
    <t>МЗ-00026296</t>
  </si>
  <si>
    <t>Тройник PP-R бел Дн20 РосТурПласт 10736</t>
  </si>
  <si>
    <t>МЗ-00033052</t>
  </si>
  <si>
    <t>Делитель ТВ х 3 под F разъём 5-1000 МГц</t>
  </si>
  <si>
    <t>МЗ-00029920</t>
  </si>
  <si>
    <t>Накладка на стык 110х50 IN-Liner FRONT ДКС 01009</t>
  </si>
  <si>
    <t>МЗ-00034737</t>
  </si>
  <si>
    <t>Труба гладкая ПВХ жесткая d16мм (2м) белая</t>
  </si>
  <si>
    <t>00-00009451</t>
  </si>
  <si>
    <t>Хомут червячный 12х20мм</t>
  </si>
  <si>
    <t>МЗ-00030055</t>
  </si>
  <si>
    <t>Кронштейн 100мм</t>
  </si>
  <si>
    <t>00-00004125</t>
  </si>
  <si>
    <t>Тройник РР Ду-110’ 45гр. (упак 25шт)</t>
  </si>
  <si>
    <t>МЗ-00029925</t>
  </si>
  <si>
    <t>Приспособление для ввода кроссировочных проводов слева</t>
  </si>
  <si>
    <t>МЗ-00029926</t>
  </si>
  <si>
    <t>Приспособление для ввода кроссировочных проводов справа</t>
  </si>
  <si>
    <t>0000157628</t>
  </si>
  <si>
    <t>Тройник переходной полипропиленовый 50х20х50</t>
  </si>
  <si>
    <t>МЗ-00030370</t>
  </si>
  <si>
    <t>Соединитель проводов TWT 0.4-0.7 мм</t>
  </si>
  <si>
    <t>00-00014394</t>
  </si>
  <si>
    <t>Упор</t>
  </si>
  <si>
    <t>0000185102</t>
  </si>
  <si>
    <t>Масло моторное Gazpromneft Moto 2T</t>
  </si>
  <si>
    <t>00-00002992</t>
  </si>
  <si>
    <t>Опора РР с защелкой для труб Ду-40 AquaLine</t>
  </si>
  <si>
    <t>МЗ-00026276</t>
  </si>
  <si>
    <t>Муфта PP-R бел комб разъем Дн20х1/2" ВР РосТурПласт 10615</t>
  </si>
  <si>
    <t>0000183164</t>
  </si>
  <si>
    <t>Тройник комбинированный с внутренней резьбой 25х1/2</t>
  </si>
  <si>
    <t>МЗ-00017315</t>
  </si>
  <si>
    <t>Плинт универсальный ПВТ-10Р-5e 10пар</t>
  </si>
  <si>
    <t>МЗ-00029933</t>
  </si>
  <si>
    <t>Шнур коммутационный (патч-корд) RJ45/RJ45, cat.5e, длина 2 м PC01-C5EF-2M</t>
  </si>
  <si>
    <t>МЗ-00029934</t>
  </si>
  <si>
    <t>Проходной соединитель (адаптер) FC/UPC-FC/UPC, SM</t>
  </si>
  <si>
    <t>90000000530</t>
  </si>
  <si>
    <t>Разъем RJ-45</t>
  </si>
  <si>
    <t>МЗ-00034664</t>
  </si>
  <si>
    <t>Труба гладкая жесткая ПВХ 32 мм (длина Зм, цена за 1м)</t>
  </si>
  <si>
    <t>МЗ-00029922</t>
  </si>
  <si>
    <t>Заглушка 1 модуль Mosaic 077070</t>
  </si>
  <si>
    <t>МЗ-00023299</t>
  </si>
  <si>
    <t>Угол БПП 50/45гр</t>
  </si>
  <si>
    <t>МЗ-00029888</t>
  </si>
  <si>
    <t>Стенка задняя для шкафа WE 9U шириной 600мм серая LWE3-09U-600-MW</t>
  </si>
  <si>
    <t>МЗ-00029877</t>
  </si>
  <si>
    <t>Разъем RJ-45 FTP кат.6 экран</t>
  </si>
  <si>
    <t>МЗ-00017048</t>
  </si>
  <si>
    <t>Угольник 71/6/70</t>
  </si>
  <si>
    <t>МЗ-00029932</t>
  </si>
  <si>
    <t>Шнур коммутационный (патч-корд) RJ45/RJ45, cat.5e, длина 1 м PC01-C5EF-1M</t>
  </si>
  <si>
    <t>МЗ-00035131</t>
  </si>
  <si>
    <t>Саморез 051*3,5 по дереву оксидированный (р/ш)  1шт = 0,0022гр</t>
  </si>
  <si>
    <t>90000001065</t>
  </si>
  <si>
    <t>Хомут Х34</t>
  </si>
  <si>
    <t>МЗ-00029909</t>
  </si>
  <si>
    <t>Штекер размыкающий для 1 пары белый</t>
  </si>
  <si>
    <t>МЗ-00035623</t>
  </si>
  <si>
    <t>Масло 2Т Garden 1л</t>
  </si>
  <si>
    <t>МЗ-00017235</t>
  </si>
  <si>
    <t>Хомут кабельный 5х300 (б) (100 шт./уп) Ff</t>
  </si>
  <si>
    <t>МЗ-00032540</t>
  </si>
  <si>
    <t>ПВС 5*1,5</t>
  </si>
  <si>
    <t>МЗ-00028809</t>
  </si>
  <si>
    <t>Перчатки трикотажные,латексное покрытие, 13 кл.</t>
  </si>
  <si>
    <t>МЗ-00035653</t>
  </si>
  <si>
    <t>Фильтр трансмиссии</t>
  </si>
  <si>
    <t>00-00010888</t>
  </si>
  <si>
    <t>Хомут-седелка U-образный под резьбу Ду 32х25, 11/4"x1" (42х34мм)</t>
  </si>
  <si>
    <t>МЗ-00035047</t>
  </si>
  <si>
    <t>Штанга резьбовая М16*2000 DIN975 цинк.</t>
  </si>
  <si>
    <t>90000001786</t>
  </si>
  <si>
    <t>Масло моторное Castrol Magnatec 10W40</t>
  </si>
  <si>
    <t>МЗ-00029935</t>
  </si>
  <si>
    <t>Пигтейл PT-FC/UPC-9-1,5m</t>
  </si>
  <si>
    <t>МЗ-00028033</t>
  </si>
  <si>
    <t>Рама С1 для плинтов ПВТ 19" 3U ССД 120915-00063</t>
  </si>
  <si>
    <t>МЗ-00032876</t>
  </si>
  <si>
    <t>Ремень поликлиновый для МП 2.0</t>
  </si>
  <si>
    <t>МЗ-00030204</t>
  </si>
  <si>
    <t>Рукав 2SC</t>
  </si>
  <si>
    <t>00-00014748</t>
  </si>
  <si>
    <t>Переход 159х4,5-133х4,0</t>
  </si>
  <si>
    <t>МЗ-00034912</t>
  </si>
  <si>
    <t>Втулка 5/16</t>
  </si>
  <si>
    <t>0000103698</t>
  </si>
  <si>
    <t>Муфта полипропиленовая прямая ф40</t>
  </si>
  <si>
    <t>МЗ-00036403</t>
  </si>
  <si>
    <t>Отвод PP-B кор б/н Дн110х45гр в/к VALFEX 30102110</t>
  </si>
  <si>
    <t>0000020346</t>
  </si>
  <si>
    <t>Кабель-канал 15х10х2000</t>
  </si>
  <si>
    <t>МЗ-00031442</t>
  </si>
  <si>
    <t>Сжим ответвительный (орех) У731М (4-10 мм2; 1,5-10 мм2)</t>
  </si>
  <si>
    <t>МЗ-00029563</t>
  </si>
  <si>
    <t>Оповещатель звуковой МАЯК-24-ЗМ2-НИ</t>
  </si>
  <si>
    <t>0000174164</t>
  </si>
  <si>
    <t>Устройство разблокировки двери со стеклянной вставкой</t>
  </si>
  <si>
    <t>00-00008034</t>
  </si>
  <si>
    <t>Кран шаровой 1*2-3*4</t>
  </si>
  <si>
    <t>МЗ-00029835</t>
  </si>
  <si>
    <t>Патч-корд F/UTP 4 пары Кат 5е 2хRJ45/8P8C 7х0165</t>
  </si>
  <si>
    <t>МЗ-00016409</t>
  </si>
  <si>
    <t>Канат запускной 4,5мм</t>
  </si>
  <si>
    <t>00-00012065</t>
  </si>
  <si>
    <t>Антенна SL-S3</t>
  </si>
  <si>
    <t>МЗ-00029843</t>
  </si>
  <si>
    <t>Хомут-стяжка 3,6х150 белый нейлон</t>
  </si>
  <si>
    <t>МЗ-00035525</t>
  </si>
  <si>
    <t>Соединитель универсальный Inspire пластик цвет белый</t>
  </si>
  <si>
    <t>МЗ-00029342</t>
  </si>
  <si>
    <t>Нипель переходной 3/4хНП20/25</t>
  </si>
  <si>
    <t>МЗ-00028657</t>
  </si>
  <si>
    <t>Труба НПВХ D 110 L2000</t>
  </si>
  <si>
    <t>00-00004128</t>
  </si>
  <si>
    <t>Тройник РР Ду-110’50*90гр. (упак 50шт)</t>
  </si>
  <si>
    <t>МЗ-00034795</t>
  </si>
  <si>
    <t>Втулка 3/8 2SN (без снятия наружного слоя резины)</t>
  </si>
  <si>
    <t>МЗ-00031853</t>
  </si>
  <si>
    <t>Наконечник JG-6-6-4 (ТМЛ) EKF</t>
  </si>
  <si>
    <t>МЗ-00032714</t>
  </si>
  <si>
    <t>Ролик 180мм</t>
  </si>
  <si>
    <t>МЗ-00030034</t>
  </si>
  <si>
    <t>Кронштейн 400мм</t>
  </si>
  <si>
    <t>МЗ-00017050</t>
  </si>
  <si>
    <t>Угольник 71/6/71</t>
  </si>
  <si>
    <t>МЗ-00023298</t>
  </si>
  <si>
    <t>МЦ PUNTO 90 (45*45в) перфо.кл.верт хром</t>
  </si>
  <si>
    <t>МЗ-00036633</t>
  </si>
  <si>
    <t>Знак пожарной безопасности "Пожарный кран" размер 200х200 мм (пленка)</t>
  </si>
  <si>
    <t>МЗ-00018383</t>
  </si>
  <si>
    <t>Блок питания 36W/12-24V/95AL</t>
  </si>
  <si>
    <t>МЗ-00016733</t>
  </si>
  <si>
    <t>Маяк проблесковый светодиодный 24В</t>
  </si>
  <si>
    <t>00-00007153</t>
  </si>
  <si>
    <t>Решетка однорядная настенная 1 WA 500х300</t>
  </si>
  <si>
    <t>90000001452</t>
  </si>
  <si>
    <t>Хомут (по эскизу)</t>
  </si>
  <si>
    <t>МЗ-00019771</t>
  </si>
  <si>
    <t>Прокладка ремонтная Royal Thermo</t>
  </si>
  <si>
    <t>00-00015491</t>
  </si>
  <si>
    <t>Дюбель "Бабочка" 10х50 для гипсокартона (уп. 500 шт)</t>
  </si>
  <si>
    <t>МЗ-00034852</t>
  </si>
  <si>
    <t>Насадки WP 50PZ3 10 шт</t>
  </si>
  <si>
    <t>МЗ-00024805</t>
  </si>
  <si>
    <t>Наконечник JG-25-8-7 (ТМЛ) EKF</t>
  </si>
  <si>
    <t>МЗ-00019772</t>
  </si>
  <si>
    <t>Фитинг литой для радиатора</t>
  </si>
  <si>
    <t>00-00007589</t>
  </si>
  <si>
    <t>Хомут резьбовой малый седёлка 1х1/2 Ду 25х15</t>
  </si>
  <si>
    <t>00-00003673</t>
  </si>
  <si>
    <t>Хомут червячный 110-140/130-150мм (нержавеющий), ORBIT</t>
  </si>
  <si>
    <t>00-00010889</t>
  </si>
  <si>
    <t>Усилитель AMP-105/Rexant</t>
  </si>
  <si>
    <t>МЗ-00034121</t>
  </si>
  <si>
    <t>Марки геодезические МГ-20 (160 шт. на листе)</t>
  </si>
  <si>
    <t>00-00004085</t>
  </si>
  <si>
    <t>Заглушка с наружной резьбой AquaLink 02584 Ду-15 (хром)</t>
  </si>
  <si>
    <t>МЗ-00034583</t>
  </si>
  <si>
    <t>Адаптер фланцевый под муфту PN16 2"(60мм) Ду 50мм, арт. AF60 FM/UL GROOVEX</t>
  </si>
  <si>
    <t>МЗ-00035713</t>
  </si>
  <si>
    <t>Хомут для воздуховода d 125 с уплотнителем</t>
  </si>
  <si>
    <t>МЗ-00035198</t>
  </si>
  <si>
    <t>Модуль релейный адресный РМ-1-R3</t>
  </si>
  <si>
    <t>МЗ-00032877</t>
  </si>
  <si>
    <t>Масло для 2-тактных двигателей 1л</t>
  </si>
  <si>
    <t>90000000569</t>
  </si>
  <si>
    <t>Скрепа-бугель СУ-20 (100шт)</t>
  </si>
  <si>
    <t>МЗ-00022538</t>
  </si>
  <si>
    <t>Кронштейн стеновой</t>
  </si>
  <si>
    <t>МЗ-00037084</t>
  </si>
  <si>
    <t>Лента 50ммх10м DSAF 30мкм</t>
  </si>
  <si>
    <t>0000152918</t>
  </si>
  <si>
    <t>Извещатель пожарный ручной ИПР 513-3АМ</t>
  </si>
  <si>
    <t>00-00008792</t>
  </si>
  <si>
    <t>Соединитель одножильный 0,4-0,9 мм</t>
  </si>
  <si>
    <t>МЗ-00033234</t>
  </si>
  <si>
    <t>Коробка на 4 пары проводов</t>
  </si>
  <si>
    <t>МЗ-00036219</t>
  </si>
  <si>
    <t>Футорка LD Pride DN50х40 (2"НР х 1 1/2" ВР) латунь никель</t>
  </si>
  <si>
    <t>МЗ-00030107</t>
  </si>
  <si>
    <t>Патч-панель категория 5E UTP 24 порта Dual</t>
  </si>
  <si>
    <t>МЗ-00039060</t>
  </si>
  <si>
    <t>Саморез гипсокартон/дерево 3.5х32 черный (кг)</t>
  </si>
  <si>
    <t>МЗ-00035152</t>
  </si>
  <si>
    <t>Кабель-канал белый 2-й замок в п/э 40x40x2000 Промрукав</t>
  </si>
  <si>
    <t>МЗ-00017312</t>
  </si>
  <si>
    <t>Подвес поддерживающий ППО-3/7</t>
  </si>
  <si>
    <t>00-00000896</t>
  </si>
  <si>
    <t>Зажим анкерный ЗАБ 16-25 (PA25)</t>
  </si>
  <si>
    <t>90000000742</t>
  </si>
  <si>
    <t>Отвод 45°-100-0,5-ОЦ</t>
  </si>
  <si>
    <t>МЗ-00035142</t>
  </si>
  <si>
    <t>Пластина соединительная PS-100x240x2,0</t>
  </si>
  <si>
    <t>МЗ-00017463</t>
  </si>
  <si>
    <t>Ствол пожарный.РС-50 А</t>
  </si>
  <si>
    <t>МЗ-00035396</t>
  </si>
  <si>
    <t>Кислород технический (1бал/мЗ/ 5кг)</t>
  </si>
  <si>
    <t>МЗ-00033205</t>
  </si>
  <si>
    <t>Наконечник алюминиевый ИЭК DL-120-14</t>
  </si>
  <si>
    <t>00-00010894</t>
  </si>
  <si>
    <t>Усилитель телевизионного сигнала BAS-8232 домовой</t>
  </si>
  <si>
    <t>0000172550</t>
  </si>
  <si>
    <t>Муфта полипропиленовая прямая ф63</t>
  </si>
  <si>
    <t>00-00005811</t>
  </si>
  <si>
    <t>Тройник переходной 32х20х20 белый</t>
  </si>
  <si>
    <t>МЗ-00029549</t>
  </si>
  <si>
    <t>Фильтр топливный DX200A</t>
  </si>
  <si>
    <t>МЗ-00035666</t>
  </si>
  <si>
    <t>Транзистор в блок питания</t>
  </si>
  <si>
    <t>МЗ-00034628</t>
  </si>
  <si>
    <t>Переход ст исп 2 конц Дн45х38-2,5х2 (Ду40х32) б/шов ГОСТ 17378-2001</t>
  </si>
  <si>
    <t>МЗ-00029923</t>
  </si>
  <si>
    <t>Угол плоский Г-образный 110х50 IN-Liner FRONT ДКС 01003</t>
  </si>
  <si>
    <t>МЗ-00023082</t>
  </si>
  <si>
    <t>Кольцо стеновое КС 7.9</t>
  </si>
  <si>
    <t>00-00011678</t>
  </si>
  <si>
    <t>Переход-футорка 50*25 ник</t>
  </si>
  <si>
    <t>МЗ-00030036</t>
  </si>
  <si>
    <t>Кронштейн настенный основание 300мм</t>
  </si>
  <si>
    <t>00-00007601</t>
  </si>
  <si>
    <t>Хомут резьбовой малый седёлка 1х1/2 Ду 40х25</t>
  </si>
  <si>
    <t>00-00011708</t>
  </si>
  <si>
    <t>Ремешок-хомут КМП</t>
  </si>
  <si>
    <t>МЗ-00031683</t>
  </si>
  <si>
    <t>Манжета ремонтная ТРМ 164 на 42 600 81142 КВТ</t>
  </si>
  <si>
    <t>МЗ-00030130</t>
  </si>
  <si>
    <t>Накладка на стык крышки 65 DLP</t>
  </si>
  <si>
    <t>МЗ-00026277</t>
  </si>
  <si>
    <t>Муфта PP-R бел комб разъем Дн25х3/4" НР РосТурПласт 10644</t>
  </si>
  <si>
    <t>00-00012306</t>
  </si>
  <si>
    <t>Мини-канал 85х50мм</t>
  </si>
  <si>
    <t>МЗ-00028579</t>
  </si>
  <si>
    <t>Ввод в строение для РКК 74х55 белый</t>
  </si>
  <si>
    <t>МЗ-00026741</t>
  </si>
  <si>
    <t>Лента ENERGOPACK TK SK 50x25</t>
  </si>
  <si>
    <t>МЗ-00030114</t>
  </si>
  <si>
    <t>Шнур ШОС SM/2.0мм -SC/UPC-SC/UPC-1.0 м HS</t>
  </si>
  <si>
    <t>МЗ-00030206</t>
  </si>
  <si>
    <t>Фитинг М22 1/2</t>
  </si>
  <si>
    <t>МЗ-00030362</t>
  </si>
  <si>
    <t>Обувь зимняя</t>
  </si>
  <si>
    <t>МЗ-00031424</t>
  </si>
  <si>
    <t>Кросс оптический настенный БОН-48</t>
  </si>
  <si>
    <t>МЗ-00023296</t>
  </si>
  <si>
    <t>Механизм Р85С-50 МЦ Пластик хром</t>
  </si>
  <si>
    <t>00-00013910</t>
  </si>
  <si>
    <t>Скоба фиксирующая для РКК-74х55</t>
  </si>
  <si>
    <t>МЗ-00016855</t>
  </si>
  <si>
    <t>Лента бандажная ЛМ-50</t>
  </si>
  <si>
    <t>МЗ-00033857</t>
  </si>
  <si>
    <t>Фланец 200 Ру10 (225) расточенный</t>
  </si>
  <si>
    <t>МЗ-00031839</t>
  </si>
  <si>
    <t>Полка стационарная 19", усиленная, глубиной 400мм FS05-400PI-R</t>
  </si>
  <si>
    <t>00-00015417</t>
  </si>
  <si>
    <t>Масло для 4-тактных двигателей 1л</t>
  </si>
  <si>
    <t>МЗ-00028124</t>
  </si>
  <si>
    <t>Лента уплотнительная Дихтунгсбанд 50ммх30м серый КНАУФ 520035</t>
  </si>
  <si>
    <t>00-00006164</t>
  </si>
  <si>
    <t>Патч-корд Cablexpert UTP ССА, кат.5е, 5м многожильный</t>
  </si>
  <si>
    <t>00-00011679</t>
  </si>
  <si>
    <t>Переход-футорка 50*32 ник</t>
  </si>
  <si>
    <t>МЗ-00033581</t>
  </si>
  <si>
    <t>Полоса 4x40 L=250 мм, порошковая окраска RAL 7015. чер.мет.</t>
  </si>
  <si>
    <t>МЗ-00035218</t>
  </si>
  <si>
    <t>Извещатель пожарный тепловой максимально-дифференциальный адресно-аналоговый ИП 101-29-PR-R3 без б/о</t>
  </si>
  <si>
    <t>00-00005522</t>
  </si>
  <si>
    <t>Шина монтажная без герметика FP 20*0.45мм</t>
  </si>
  <si>
    <t>МЗ-00038312</t>
  </si>
  <si>
    <t>Пленка стрейч 450мм*250м 17мкр</t>
  </si>
  <si>
    <t>0000137329</t>
  </si>
  <si>
    <t>Тройник переходной полипропиленовый 25х20х25</t>
  </si>
  <si>
    <t>МЗ-00032497</t>
  </si>
  <si>
    <t>Держатель трубы 76x102 (на кирпич) 7015 RAL, порошковая окраска одност</t>
  </si>
  <si>
    <t>00-00008659</t>
  </si>
  <si>
    <t>Оповещатель пожарный речевой потолочный, 10/5 Вт, линия 100 В ОПР-П110.1,</t>
  </si>
  <si>
    <t>МЗ-00022638</t>
  </si>
  <si>
    <t>Хомуты заземления трубные ТХЗ 1 1/4</t>
  </si>
  <si>
    <t>МЗ-00029892</t>
  </si>
  <si>
    <t>Ввод кабельный щеточный 390х115мм серый BE05-390-115M</t>
  </si>
  <si>
    <t>МЗ-00035155</t>
  </si>
  <si>
    <t>Светильник НПП-60w термостойкий овальный без решетки IP54 белый (94800 NBL-O1)</t>
  </si>
  <si>
    <t>00-00010465</t>
  </si>
  <si>
    <t>Кабель-канал 40/2х16</t>
  </si>
  <si>
    <t>МЗ-00030471</t>
  </si>
  <si>
    <t>Делитель ланс lv</t>
  </si>
  <si>
    <t>МЗ-00016509</t>
  </si>
  <si>
    <t>Светильник аварийный светодиодный 3вт 1.5ч постоянный LED IP20</t>
  </si>
  <si>
    <t>МЗ-00029880</t>
  </si>
  <si>
    <t>Разъем U-113B NGB, вилка накручивающаяся</t>
  </si>
  <si>
    <t>00-00009636</t>
  </si>
  <si>
    <t>Каркас для стального поддона 800х800</t>
  </si>
  <si>
    <t>МЗ-00017304</t>
  </si>
  <si>
    <t>Зажим спиральный натяжной НСО-6-12/13,6К К-12</t>
  </si>
  <si>
    <t>МЗ-00017306</t>
  </si>
  <si>
    <t>Зажим спиральный натяжной НСО-6-11,1/12,6К К-12</t>
  </si>
  <si>
    <t>00-00010627</t>
  </si>
  <si>
    <t>Устройство отборное сталь прямое 1/2 ВР/НР</t>
  </si>
  <si>
    <t>00-00011137</t>
  </si>
  <si>
    <t>Хомут М8</t>
  </si>
  <si>
    <t>МЗ-00035181</t>
  </si>
  <si>
    <t>Аэрозоль Грунт цинконаполненный серый 425мл Престиж</t>
  </si>
  <si>
    <t>00-00006333</t>
  </si>
  <si>
    <t>Воронка выпускная D125/100</t>
  </si>
  <si>
    <t>МЗ-00030245</t>
  </si>
  <si>
    <t>Опора неподвижная двухупорная (45) ТС-660.00.00-02</t>
  </si>
  <si>
    <t>МЗ-00032924</t>
  </si>
  <si>
    <t>Вентилятор вытяжной Ballu BAF-FW 100</t>
  </si>
  <si>
    <t>00-00011633</t>
  </si>
  <si>
    <t>Состав клеевой огнезащитный</t>
  </si>
  <si>
    <t>МЗ-00035201</t>
  </si>
  <si>
    <t>Заглушка для кабель-канала 40x25мм белая, PR08.2857</t>
  </si>
  <si>
    <t>00-00010897</t>
  </si>
  <si>
    <t>Шнур волоконно-птический переходной одномодовый 9/125мкм</t>
  </si>
  <si>
    <t>МЗ-00035199</t>
  </si>
  <si>
    <t>Кнопка звонковая, ОП, белый корпус А10 4 011</t>
  </si>
  <si>
    <t>МЗ-00027209</t>
  </si>
  <si>
    <t>Аккумуляторная батарея 12В 12Ач</t>
  </si>
  <si>
    <t>МЗ-00035570</t>
  </si>
  <si>
    <t>Рукав Kappaflex 2SC DN 10мм</t>
  </si>
  <si>
    <t>МЗ-00037099</t>
  </si>
  <si>
    <t>Хомут пластик Дн50 с защелкой б/к</t>
  </si>
  <si>
    <t>МЗ-00028034</t>
  </si>
  <si>
    <t>Муфта 0050 мм ПЭ100 SDR11 эл/св</t>
  </si>
  <si>
    <t>МЗ-00035192</t>
  </si>
  <si>
    <t>Труба гладкая жесткая ПВХ 16 мм (длина Зм, цена за 1м)</t>
  </si>
  <si>
    <t>МЗ-00030161</t>
  </si>
  <si>
    <t>Палка атлант</t>
  </si>
  <si>
    <t>МЗ-00033587</t>
  </si>
  <si>
    <t>Саморез СГД 3.8*51 (уп./100шт)</t>
  </si>
  <si>
    <t>МЗ-00033557</t>
  </si>
  <si>
    <t>Полоса 4x40 L=275 мм, порошковая окраска RAL 7015 чер.мет.</t>
  </si>
  <si>
    <t>00-00004101</t>
  </si>
  <si>
    <t>Унитаз компакт. Воротынск "Воротынский "+сиден,</t>
  </si>
  <si>
    <t>МЗ-00033123</t>
  </si>
  <si>
    <t>Извещатель пожарный ручной адресный ИПР 513-3 АМ</t>
  </si>
  <si>
    <t>МЗ-00033564</t>
  </si>
  <si>
    <t>Лист гладкий (1200*1000), 7015 RAL, Пор.окр. одност. матовая, 0,7 мм</t>
  </si>
  <si>
    <t>МЗ-00029882</t>
  </si>
  <si>
    <t>Разъем N-212B (2,4 mm pin), розетка прижимная</t>
  </si>
  <si>
    <t>МЗ-00028656</t>
  </si>
  <si>
    <t>Труба НПВХ D 110 L3000</t>
  </si>
  <si>
    <t>МЗ-00030053</t>
  </si>
  <si>
    <t>Рамка и суппорт для кабель-канала Праймер на 4 модуля</t>
  </si>
  <si>
    <t>МЗ-00032124</t>
  </si>
  <si>
    <t>Блок питания 24 DR- 120W-24 EK PROxima</t>
  </si>
  <si>
    <t>МЗ-00030057</t>
  </si>
  <si>
    <t>Крышка отвода Т-обр 400мм</t>
  </si>
  <si>
    <t>МЗ-00035164</t>
  </si>
  <si>
    <t>Датчик температуры TS01</t>
  </si>
  <si>
    <t>00-00015216</t>
  </si>
  <si>
    <t>Саморезы 4,2х 38</t>
  </si>
  <si>
    <t>00-00013670</t>
  </si>
  <si>
    <t>Патч-корд F/UTP, Cabeus PC-FTP-RJ45-Cat.5e-10m-LSZ H, категория 5е, 2xRJ45/8p8c</t>
  </si>
  <si>
    <t>00-00007935</t>
  </si>
  <si>
    <t>Держатель трубы D90 (на кирпич)</t>
  </si>
  <si>
    <t>МЗ-00030035</t>
  </si>
  <si>
    <t>Кронштейн настенный основной 100 мм</t>
  </si>
  <si>
    <t>МЗ-00029554</t>
  </si>
  <si>
    <t>Аккумулятор АКБ АБ BOLID 1205С Напряжение 12В, емкость 5 Ач</t>
  </si>
  <si>
    <t>МЗ-00037096</t>
  </si>
  <si>
    <t>Муфта противопожарная Дн110 д/труб FIRE CP K-flex R85CFCP00110</t>
  </si>
  <si>
    <t>МЗ-00021848</t>
  </si>
  <si>
    <t>Каска строит белая</t>
  </si>
  <si>
    <t>МЗ-00029049</t>
  </si>
  <si>
    <t>Труба гофрированная ПВХ 25мм с протяжкой серая</t>
  </si>
  <si>
    <t>МЗ-00037100</t>
  </si>
  <si>
    <t>Хомут пластик Дн110 с защелкой б/к</t>
  </si>
  <si>
    <t>00-00002709</t>
  </si>
  <si>
    <t>Решетка наружная PGC 125</t>
  </si>
  <si>
    <t>МЗ-00023940</t>
  </si>
  <si>
    <t>Преобразователь интерфейса RS-232/RS-485 в Ethernet. От 0 до +50°С</t>
  </si>
  <si>
    <t>00-00007611</t>
  </si>
  <si>
    <t>Хомут резьбовой седёлка 1х3/4 Ду 25х20мм</t>
  </si>
  <si>
    <t>МЗ-00031818</t>
  </si>
  <si>
    <t>Мышь Defender Point MM-756, черный,3 кнопки,1000 dpi, проводная</t>
  </si>
  <si>
    <t>МЗ-00021319</t>
  </si>
  <si>
    <t>Брюки мужская "Челси" для защиты от пониженных температур (МОС)</t>
  </si>
  <si>
    <t>МЗ-00031682</t>
  </si>
  <si>
    <t>Механизм розетки 2-м СП Mosaic New 4мод. 45град. с заземл. бел. Leg 077252 Legrand</t>
  </si>
  <si>
    <t>0000186925</t>
  </si>
  <si>
    <t>Патрон монтажный Д2</t>
  </si>
  <si>
    <t>00-00005567</t>
  </si>
  <si>
    <t>Анкер забивной М8</t>
  </si>
  <si>
    <t>МЗ-00035711</t>
  </si>
  <si>
    <t>Хомут для воздуховода d 160 с уплотнителем</t>
  </si>
  <si>
    <t>МЗ-00031284</t>
  </si>
  <si>
    <t>Герметик силиконовый универсальный прозрачный Нанотех, 280 мл</t>
  </si>
  <si>
    <t>МЗ-00035710</t>
  </si>
  <si>
    <t>Хомут для воздуховода d 200 с уплотнителем</t>
  </si>
  <si>
    <t>00-00007938</t>
  </si>
  <si>
    <t>Колено трубы D90х60</t>
  </si>
  <si>
    <t>МЗ-00033492</t>
  </si>
  <si>
    <t>Лист гладкий (1000*1500), 7015 RAL, пор.окр. одност. матовая, 0,7 мм</t>
  </si>
  <si>
    <t>90000000543</t>
  </si>
  <si>
    <t>Хомут FR-ПР-25</t>
  </si>
  <si>
    <t>00-00001632</t>
  </si>
  <si>
    <t>Решетка однорядная настенная 1 WA 500х200</t>
  </si>
  <si>
    <t>00-00010279</t>
  </si>
  <si>
    <t>Трос оцинкованный 3мм</t>
  </si>
  <si>
    <t>МЗ-00031710</t>
  </si>
  <si>
    <t>Антенна вертикальная А0 UHF</t>
  </si>
  <si>
    <t>МЗ-00017308</t>
  </si>
  <si>
    <t>Зажим спиральный поддерживающий ПСО-6-12,3/14,2 Коуш-кольцо</t>
  </si>
  <si>
    <t>МЗ-00034917</t>
  </si>
  <si>
    <t>ФА Опора 20/25/30/35,4-18</t>
  </si>
  <si>
    <t>90000001088</t>
  </si>
  <si>
    <t>Угольник РТП 25 90°</t>
  </si>
  <si>
    <t>МЗ-00035774</t>
  </si>
  <si>
    <t>Зажим ответвительный (CT 70 P)</t>
  </si>
  <si>
    <t>МЗ-00021542</t>
  </si>
  <si>
    <t>Накладка торцевая двусторонняя</t>
  </si>
  <si>
    <t>МЗ-00030834</t>
  </si>
  <si>
    <t>Ботинки "Билд" с высокими берцами утепленные</t>
  </si>
  <si>
    <t>МЗ-00036634</t>
  </si>
  <si>
    <t>Знак пожарной безопасности "Огнетушитель" размер 200х200 мм (пленка)</t>
  </si>
  <si>
    <t>МЗ-00031845</t>
  </si>
  <si>
    <t>Патч-корд UTP категория 5е LSZH 0.5м серый</t>
  </si>
  <si>
    <t>МЗ-00032492</t>
  </si>
  <si>
    <t>Воронка выпускная 76x102 ПЭ-ЦВ</t>
  </si>
  <si>
    <t>00-00008401</t>
  </si>
  <si>
    <t>Разъем</t>
  </si>
  <si>
    <t>МЗ-00029884</t>
  </si>
  <si>
    <t>Органайзер кабельный с крышкой 19", 1U СО35-1МСМ</t>
  </si>
  <si>
    <t>МЗ-00029844</t>
  </si>
  <si>
    <t>Патч-корд U/UTP 4 пары Кат 5е</t>
  </si>
  <si>
    <t>00-00013446</t>
  </si>
  <si>
    <t>Подложка под ламинат 5мм х 1,00м х 50м</t>
  </si>
  <si>
    <t>00-00012064</t>
  </si>
  <si>
    <t>Корпус "Цербер Б-03М"</t>
  </si>
  <si>
    <t>0000087452</t>
  </si>
  <si>
    <t>Колено трубы ф100</t>
  </si>
  <si>
    <t>МЗ-00034838</t>
  </si>
  <si>
    <t>Конвектор электрический Ballu Solo Turbo ВЕС/SМТ-1000</t>
  </si>
  <si>
    <t>МЗ-00029907</t>
  </si>
  <si>
    <t>Плинт заземления LSA-PROFIL 2/38</t>
  </si>
  <si>
    <t>МЗ-00033334</t>
  </si>
  <si>
    <t>Зажим ответвительный CT 25P магистрали - 10-95, ответвления -1,5-10</t>
  </si>
  <si>
    <t>МЗ-00029848</t>
  </si>
  <si>
    <t>Антенна</t>
  </si>
  <si>
    <t>МЗ-00040707</t>
  </si>
  <si>
    <t>Табл. Вход на объект без каски запрещен! 200*150 ПЛАСТИК</t>
  </si>
  <si>
    <t>МЗ-00030470</t>
  </si>
  <si>
    <t>Крепление для мониторов</t>
  </si>
  <si>
    <t>МЗ-00017349</t>
  </si>
  <si>
    <t>Смесь сухая М150 (кг)</t>
  </si>
  <si>
    <t>МЗ-00035054</t>
  </si>
  <si>
    <t>Зажим анкерный ЗАН 70-95/2200 IEK</t>
  </si>
  <si>
    <t>00-00010457</t>
  </si>
  <si>
    <t>Кросс оптический NIKOMAX 19</t>
  </si>
  <si>
    <t>00-00009094</t>
  </si>
  <si>
    <t>Труба гофрированная двустенная 50мм с протяжной с муфтой красная</t>
  </si>
  <si>
    <t>МЗ-00030033</t>
  </si>
  <si>
    <t>Кронштейн 200мм</t>
  </si>
  <si>
    <t>00-00003055</t>
  </si>
  <si>
    <t>Шнур коммутационный NIKOMAX U/UTP 4 пары, Кат.5е, 2хRJ45/8P8C, T568B, Molded, LSZH, серый, 1м</t>
  </si>
  <si>
    <t>МЗ-00022284</t>
  </si>
  <si>
    <t>Заглушка из оц. стали 0,5мм 125</t>
  </si>
  <si>
    <t>МЗ-00032502</t>
  </si>
  <si>
    <t>Ящик для фасадной кассеты</t>
  </si>
  <si>
    <t>МЗ-00029333</t>
  </si>
  <si>
    <t>Компенсатор резиновый антивибрационный EPDM 700 ДУ65 РУ16</t>
  </si>
  <si>
    <t>00-00010288</t>
  </si>
  <si>
    <t>Мачта для антенн 400см</t>
  </si>
  <si>
    <t>МЗ-00029041</t>
  </si>
  <si>
    <t>Хомут нейлоновый (4,8х300) (100шт) EKF</t>
  </si>
  <si>
    <t>МЗ-00029898</t>
  </si>
  <si>
    <t>Фальш-панель (заглушка) 19", 1U FP05-01UМ</t>
  </si>
  <si>
    <t>МЗ-00030032</t>
  </si>
  <si>
    <t>Кронштейн настенный основание 200мм</t>
  </si>
  <si>
    <t>МЗ-00030105</t>
  </si>
  <si>
    <t>Патч-корд волоконно-оптический SM 9/125 OS2 LC/UPC-LC/UPC</t>
  </si>
  <si>
    <t>МЗ-00028920</t>
  </si>
  <si>
    <t>Бандаж-Стрепп лента ПП 12х0,6х3000м белая</t>
  </si>
  <si>
    <t>МЗ-00028921</t>
  </si>
  <si>
    <t>Пряжка полипропиленовая/1000</t>
  </si>
  <si>
    <t>МЗ-00035909</t>
  </si>
  <si>
    <t>Хомут мет. д. 20-25 (1/2), ( шпилька М8х70 и дюбель)</t>
  </si>
  <si>
    <t>00-00007100</t>
  </si>
  <si>
    <t>Крепеж-клипса для ПВХ труб ф32 мм</t>
  </si>
  <si>
    <t>00-00007152</t>
  </si>
  <si>
    <t>Хомут быстроразъемный FCCr ф125</t>
  </si>
  <si>
    <t>МЗ-00027205</t>
  </si>
  <si>
    <t>Источник вторичного электропитания резервированный адресный Рубеж ИВЭПР 12/2 RS-R3 2x12 БР</t>
  </si>
  <si>
    <t>МЗ-00033856</t>
  </si>
  <si>
    <t>Муфта 0160мм ПЭ100 SDR17 эл/св</t>
  </si>
  <si>
    <t>МЗ-00030465</t>
  </si>
  <si>
    <t>Считыватель проксимити карты EM-Marin. Proxy USB-Ma</t>
  </si>
  <si>
    <t>МЗ-00031837</t>
  </si>
  <si>
    <t>Ввод щеточный кабельный 390х115мм черный BE05-390-115M</t>
  </si>
  <si>
    <t>МЗ-00034122</t>
  </si>
  <si>
    <t>Отражатель АК-18 с маркой</t>
  </si>
  <si>
    <t>00-00005026</t>
  </si>
  <si>
    <t>Дюбель-гвоздь 6х80мм</t>
  </si>
  <si>
    <t>МЗ-00032074</t>
  </si>
  <si>
    <t>Крышка разветвителя Т-образного основание 200мм R300</t>
  </si>
  <si>
    <t>МЗ-00030024</t>
  </si>
  <si>
    <t>Перегородка разделительная для кабель-канала высотой 60мм</t>
  </si>
  <si>
    <t>МЗ-00031122</t>
  </si>
  <si>
    <t>Опция ECCM-MES1428 системы управления Eltex ECCM для управления и мониторинга сетевыми элементами</t>
  </si>
  <si>
    <t>МЗ-00031675</t>
  </si>
  <si>
    <t>Тяга нарезная 2000мм</t>
  </si>
  <si>
    <t>МЗ-00031711</t>
  </si>
  <si>
    <t>Антенна вертикальная А0 VHF</t>
  </si>
  <si>
    <t>00-00006641</t>
  </si>
  <si>
    <t>Кронштейн универсальный</t>
  </si>
  <si>
    <t>МЗ-00033337</t>
  </si>
  <si>
    <t>Крюк монтажный универсальный CS 16</t>
  </si>
  <si>
    <t>МЗ-00022579</t>
  </si>
  <si>
    <t>Шпилька резьбовая оц.класс прочности 4,8 DIN975 М8*2000</t>
  </si>
  <si>
    <t>МЗ-00029904</t>
  </si>
  <si>
    <t>Кросс оптический распределительный укомплектованный LC (Duplex) 16 шт., (OM3) FOBX24-1U-8LCUD03</t>
  </si>
  <si>
    <t>МЗ-00033328</t>
  </si>
  <si>
    <t>Колодка каучуковая с заземлением 3 гнезда черная 16A K-3e- B-IP44</t>
  </si>
  <si>
    <t>90000000532</t>
  </si>
  <si>
    <t>Колпачок изолирующий для разъема RJ-45</t>
  </si>
  <si>
    <t>00-00004359</t>
  </si>
  <si>
    <t>Саморез 4,2х76</t>
  </si>
  <si>
    <t>МЗ-00032569</t>
  </si>
  <si>
    <t>Фильтр масляный, 231-1105020</t>
  </si>
  <si>
    <t>МЗ-00034694</t>
  </si>
  <si>
    <t>Бирка кабельная У-153 Малый квадрат EKF</t>
  </si>
  <si>
    <t>МЗ-00034669</t>
  </si>
  <si>
    <t>Кабель-канал белый 2-й замок в п/э 40x25x2000</t>
  </si>
  <si>
    <t>00-00013063</t>
  </si>
  <si>
    <t>Крестики для укладки плитки 3,0 мм (150шт/упак)</t>
  </si>
  <si>
    <t>МЗ-00031371</t>
  </si>
  <si>
    <t>Пена монтажная профессиональная всесезонная огнестойкая MARCON PRO 65</t>
  </si>
  <si>
    <t>МЗ-00035772</t>
  </si>
  <si>
    <t>Колодка 3-местная однофазная с заглушками c заземляющими контактами "КОМПАКТ" каучуковая</t>
  </si>
  <si>
    <t>00-00007723</t>
  </si>
  <si>
    <t>Клапан стеновой в комплекте с наружной решеткой с козырьком КИВ-125</t>
  </si>
  <si>
    <t>МЗ-00034911</t>
  </si>
  <si>
    <t>Рукав 2SC EN857 DN 5/16</t>
  </si>
  <si>
    <t>МЗ-00030031</t>
  </si>
  <si>
    <t>Кронштейн настенный основание 400мм</t>
  </si>
  <si>
    <t>МЗ-00033069</t>
  </si>
  <si>
    <t>Жалюзи рулонные на окно ОК1 размером 1400х1350, Ж2</t>
  </si>
  <si>
    <t>00-00002737</t>
  </si>
  <si>
    <t>Комплект промежуточной подвески КОПМ 1500</t>
  </si>
  <si>
    <t>МЗ-00030058</t>
  </si>
  <si>
    <t>Наконечник гильза НГИ2 2,5-10</t>
  </si>
  <si>
    <t>00-00004831</t>
  </si>
  <si>
    <t>Консоль стеновая опорная 500*750 (1000) мм до диаметра 430 мм</t>
  </si>
  <si>
    <t>МЗ-00031391</t>
  </si>
  <si>
    <t>Витая пара CORDLINE F/UTP 4 пары 5е Си одж</t>
  </si>
  <si>
    <t>МЗ-00031124</t>
  </si>
  <si>
    <t>Плата питания SPM30-220/12</t>
  </si>
  <si>
    <t>МЗ-00035193</t>
  </si>
  <si>
    <t>Труба гофрированная ПНД D=20мм с зондом оранжевая</t>
  </si>
  <si>
    <t>00-00001252</t>
  </si>
  <si>
    <t>Лента уплотнительная 50х3000</t>
  </si>
  <si>
    <t>МЗ-00037508</t>
  </si>
  <si>
    <t>Розетка 2-м ОП Blanca 16А IP20 250В с заземл. без защ. шторок с изолир. пластиной бел. SE BLNRA01021</t>
  </si>
  <si>
    <t>0000064649</t>
  </si>
  <si>
    <t>Крепеж-клипса для ПВХ труб ф20 мм</t>
  </si>
  <si>
    <t>МЗ-00029881</t>
  </si>
  <si>
    <t>Разъем N-112B (2,4 mm pin), вилка прижимная</t>
  </si>
  <si>
    <t>00-00013036</t>
  </si>
  <si>
    <t>Полка 19" Cabeus SH-J018-FC-1000</t>
  </si>
  <si>
    <t>МЗ-00021320</t>
  </si>
  <si>
    <t>Куртка мужская "Челси" для защиты от пониженных температур (МОС)</t>
  </si>
  <si>
    <t>00-00009095</t>
  </si>
  <si>
    <t>Точка доступа Ubiquiti NanoStation Loco M2</t>
  </si>
  <si>
    <t>МЗ-00036389</t>
  </si>
  <si>
    <t>Трубка 64/13 L=2м 95C</t>
  </si>
  <si>
    <t>МЗ-00033047</t>
  </si>
  <si>
    <t>Канат радиопрозрачный Mastrant P-6</t>
  </si>
  <si>
    <t>МЗ-00029050</t>
  </si>
  <si>
    <t>Крепеж-клипса 25 мм (уп.100шт, цена за 1шт) 300-025</t>
  </si>
  <si>
    <t>00-00003777</t>
  </si>
  <si>
    <t>Талреп</t>
  </si>
  <si>
    <t>МЗ-00034837</t>
  </si>
  <si>
    <t>Конвектор электрический Ballu Solo Turbo ВЕС/SМТ-1500</t>
  </si>
  <si>
    <t>00-00008389</t>
  </si>
  <si>
    <t>Коробка огнестойкая</t>
  </si>
  <si>
    <t>МЗ-00031817</t>
  </si>
  <si>
    <t>Клавиатура Defender Atlas HB-450 RU 45450 черный, мультимедиа 124 кн, проводная</t>
  </si>
  <si>
    <t>МЗ-00030131</t>
  </si>
  <si>
    <t>Угол плоский Г-образный 50х105 DLP белый</t>
  </si>
  <si>
    <t>00-00002842</t>
  </si>
  <si>
    <t>Кронштейн BALLU 415х450, пара</t>
  </si>
  <si>
    <t>МЗ-00032419</t>
  </si>
  <si>
    <t>Модуль электронный DX-500N-02T</t>
  </si>
  <si>
    <t>МЗ-00028797</t>
  </si>
  <si>
    <t>Кронштейн ВРП-3,15 (комплект 2шт)</t>
  </si>
  <si>
    <t>90000000700</t>
  </si>
  <si>
    <t>Траверса монтажная TRAV 20/30</t>
  </si>
  <si>
    <t>МЗ-00031929</t>
  </si>
  <si>
    <t>Материал изолирующий</t>
  </si>
  <si>
    <t>00-00008682</t>
  </si>
  <si>
    <t>ППКОП "Цербер GSM"</t>
  </si>
  <si>
    <t>МЗ-00035033</t>
  </si>
  <si>
    <t>Проходка кабельная ОГНЕЗА-ПМ-К/80</t>
  </si>
  <si>
    <t>00-00013788</t>
  </si>
  <si>
    <t>Муфта AquaLink.02360 Ду-40 (хром)</t>
  </si>
  <si>
    <t>МЗ-00032943</t>
  </si>
  <si>
    <t>Лента алюминиевая 50мм 25мкм</t>
  </si>
  <si>
    <t>МЗ-00033559</t>
  </si>
  <si>
    <t>Полоса 4x40 L=1000 мм, порошковая окраска RAL 7015 чер.мет.</t>
  </si>
  <si>
    <t>00-00006760</t>
  </si>
  <si>
    <t>Герметик силиконовый МАКРОФЛЕКС AX104 универсальный белый (0,29л)</t>
  </si>
  <si>
    <t>МЗ-00036412</t>
  </si>
  <si>
    <t>Отвод ст крутоизогнутый оц Дн57х3,2 (Ду50) шов п/привар АС</t>
  </si>
  <si>
    <t>00-00004557</t>
  </si>
  <si>
    <t>Желоб водоотводящий</t>
  </si>
  <si>
    <t>00-00001937</t>
  </si>
  <si>
    <t>Крепеж ТЕХНОНИКОЛЬ №01 для фиксации плит XPS и мембраны PLANTER 200 шт/уп</t>
  </si>
  <si>
    <t>МЗ-00030711</t>
  </si>
  <si>
    <t>Паста для пропитки льна 400гр банка PASTUM H2O</t>
  </si>
  <si>
    <t>МЗ-00020751</t>
  </si>
  <si>
    <t>Выключатель одноклавишный, наружный, IP44, 10А, белый Legrand Quteo</t>
  </si>
  <si>
    <t>МЗ-00029249</t>
  </si>
  <si>
    <t>Полоса 10х100х5800 Ст3сп-5</t>
  </si>
  <si>
    <t>00-00010019</t>
  </si>
  <si>
    <t>Хомут с защелкой 110 для канализ. трубы</t>
  </si>
  <si>
    <t>МЗ-00018386</t>
  </si>
  <si>
    <t>Аккумуляторная батарея 12В 26Ач</t>
  </si>
  <si>
    <t>МЗ-00020914</t>
  </si>
  <si>
    <t>Держатель для полосы 40х4</t>
  </si>
  <si>
    <t>МЗ-00031712</t>
  </si>
  <si>
    <t>Мачта MA-6</t>
  </si>
  <si>
    <t>МЗ-00032489</t>
  </si>
  <si>
    <t>Желоб водосточный 120x86x3000 7015 RAL, порошковая окраска одност</t>
  </si>
  <si>
    <t>00-00004833</t>
  </si>
  <si>
    <t>Герметик огнестойкий 310 мл</t>
  </si>
  <si>
    <t>МЗ-00020946</t>
  </si>
  <si>
    <t>Светильник светодиодный ДВО-05-П-18-4К-IP40</t>
  </si>
  <si>
    <t>МЗ-00029331</t>
  </si>
  <si>
    <t>Клапан эл/магнитный 15кч892п3 СВВ ДУ65РУ16</t>
  </si>
  <si>
    <t>МЗ-00040706</t>
  </si>
  <si>
    <t>Табл. Проход запрещен 200*200 ПЛАСТИК</t>
  </si>
  <si>
    <t>00-00011015</t>
  </si>
  <si>
    <t>Полка перфорированная усиленная 19"</t>
  </si>
  <si>
    <t>МЗ-00025298</t>
  </si>
  <si>
    <t>Отвод ПЭ100 SDR17 -200*45 гр. св.</t>
  </si>
  <si>
    <t>МЗ-00031580</t>
  </si>
  <si>
    <t>Сэндвич-панель стеновая трехслойная с видимым креплением 4850х1190 150мм МВ Г/Г 0,5/0,5</t>
  </si>
  <si>
    <t>МЗ-00031838</t>
  </si>
  <si>
    <t>Полка стационарная 19", усиленная, глубиной 600мм FS05-600MP-R</t>
  </si>
  <si>
    <t>МЗ-00033094</t>
  </si>
  <si>
    <t>Жалюзи рулонные 1800х1750 (h), Ж2</t>
  </si>
  <si>
    <t>МЗ-00035461</t>
  </si>
  <si>
    <t>Костюм для защиты от искр и брызг распл. металла, окалины (2 кл.), повыш. температур (ТоТтТи)</t>
  </si>
  <si>
    <t>МЗ-00028981</t>
  </si>
  <si>
    <t>Хомут 1-сторонний</t>
  </si>
  <si>
    <t>МЗ-00016438</t>
  </si>
  <si>
    <t>Клей Energopro банка 2л Energoflex</t>
  </si>
  <si>
    <t>00-00011017</t>
  </si>
  <si>
    <t>Экстендер уличный индустриальный</t>
  </si>
  <si>
    <t>МЗ-00021532</t>
  </si>
  <si>
    <t>Поддон стальной 80*80</t>
  </si>
  <si>
    <t>МЗ-00035049</t>
  </si>
  <si>
    <t>Извещатель пожарный ИП 212-142 автономный 30мкА 7.2- 9В 85дБ Крона</t>
  </si>
  <si>
    <t>МЗ-00035478</t>
  </si>
  <si>
    <t>Праймер битумный ISOBOX 16 кг</t>
  </si>
  <si>
    <t>МЗ-00031991</t>
  </si>
  <si>
    <t>Устройство разблокировки двери ST-ER115 с восст. вставкой, защ. прозрачная крышка</t>
  </si>
  <si>
    <t>00-00005384</t>
  </si>
  <si>
    <t>Конвектор электрический Ballu Enzo BEC/EZMR-500</t>
  </si>
  <si>
    <t>МЗ-00024869</t>
  </si>
  <si>
    <t>Пена монтажная PROFFLEX FireBLOCK 65 12 противопожарная</t>
  </si>
  <si>
    <t>0000110014</t>
  </si>
  <si>
    <t>Держатель хомутный со стяжкой для труб d16-32 мм</t>
  </si>
  <si>
    <t>00-00001386</t>
  </si>
  <si>
    <t>Комплект универсальный для монтажа радиатора отопления 1"х1/2"</t>
  </si>
  <si>
    <t>00-00008556</t>
  </si>
  <si>
    <t>Модуль вентиляторный 19" Cabeus JG03-BK</t>
  </si>
  <si>
    <t>МЗ-00019057</t>
  </si>
  <si>
    <t>Скамья хозяйственная 1450х220х450</t>
  </si>
  <si>
    <t>МЗ-00017256</t>
  </si>
  <si>
    <t>Диффузор универсальный DVK-S 200</t>
  </si>
  <si>
    <t>МЗ-00037521</t>
  </si>
  <si>
    <t>Заклепка резьбовая М8х1,5х17,5 цилиндр сталь оцинк.</t>
  </si>
  <si>
    <t>МЗ-00032370</t>
  </si>
  <si>
    <t>Кольцо стеновое КС 15.6</t>
  </si>
  <si>
    <t>МЗ-00040708</t>
  </si>
  <si>
    <t>Табл. Осторожно! Работает кран 300*400 ПЛАСТИК</t>
  </si>
  <si>
    <t>90000001413</t>
  </si>
  <si>
    <t>Вставка гибкая FKr 600х300</t>
  </si>
  <si>
    <t>МЗ-00017305</t>
  </si>
  <si>
    <t>Узел крепления натяжной УК-Н-01 сварной ССД</t>
  </si>
  <si>
    <t>МЗ-00040710</t>
  </si>
  <si>
    <t>Табл. Работать в средствах защиты 300*210 ПЛАСТИК</t>
  </si>
  <si>
    <t>МЗ-00032111</t>
  </si>
  <si>
    <t>Жилет Габарит-4 сигнальный повышенной видимости 2 кл/цв. флуор. оранжевый/</t>
  </si>
  <si>
    <t>МЗ-00035217</t>
  </si>
  <si>
    <t>Извещатель пожарный тепловой максимально-дифференциальный адресно-аналоговый ИП 101-29-PR-R3 W1.02</t>
  </si>
  <si>
    <t>МЗ-00018382</t>
  </si>
  <si>
    <t>Цербер GSM ППКОП</t>
  </si>
  <si>
    <t>00-00011091</t>
  </si>
  <si>
    <t>Подводка гибкая д/воды лат Н1/2"-Н1/2" L=0,8м</t>
  </si>
  <si>
    <t>МЗ-00040709</t>
  </si>
  <si>
    <t>Табл. Огневые работы 300'210 ПЛАСТИК</t>
  </si>
  <si>
    <t>МЗ-00040643</t>
  </si>
  <si>
    <t>Прожектор светодиодный Jazzway 100Вт 6500К 9000лМ IP65 80град 217х244х33</t>
  </si>
  <si>
    <t>00-00009430</t>
  </si>
  <si>
    <t>Вставка гибкая FKr 700х400</t>
  </si>
  <si>
    <t>МЗ-00016816</t>
  </si>
  <si>
    <t>Кабель-канал 12х12мм</t>
  </si>
  <si>
    <t>00-00008669</t>
  </si>
  <si>
    <t>Терморасширяющийся огнезащитный герметик ОГНЕЗА-ГТ</t>
  </si>
  <si>
    <t>МЗ-00027435</t>
  </si>
  <si>
    <t>Полоса крепежная 0,5х15 мм</t>
  </si>
  <si>
    <t>МЗ-00017303</t>
  </si>
  <si>
    <t>Узел крепления поддерживающий УК-П-02 сварной ССД</t>
  </si>
  <si>
    <t>МЗ-00029911</t>
  </si>
  <si>
    <t>Плинт LSA-PROFIL 2/8-3, с норм. замкнутыми контактами, 1…8</t>
  </si>
  <si>
    <t>МЗ-00031123</t>
  </si>
  <si>
    <t>Опция EMS-MES-access системы Eltex.EMS для управления и мониторинга сетевыми элементами</t>
  </si>
  <si>
    <t>МЗ-00031120</t>
  </si>
  <si>
    <t>SFP 1.25 GE модуль 20 км, SM, 2 волокна, 1310 nm, LC, DDM FH-S3112CDL20</t>
  </si>
  <si>
    <t>МЗ-00029889</t>
  </si>
  <si>
    <t>Шина заземления ER-12-325-M1</t>
  </si>
  <si>
    <t>МЗ-00032512</t>
  </si>
  <si>
    <t>Держатель трубы 76x102 (на дерево) RAL 9003</t>
  </si>
  <si>
    <t>МЗ-00033325</t>
  </si>
  <si>
    <t>Прожектор светодиодный 200Вт</t>
  </si>
  <si>
    <t>МЗ-00029900</t>
  </si>
  <si>
    <t>Полка стационарная 19", усиленная, глубиной 600 мм FS05-600MP</t>
  </si>
  <si>
    <t>МЗ-00031099</t>
  </si>
  <si>
    <t>Медиаконвертер TP-Link MC220L</t>
  </si>
  <si>
    <t>МЗ-00030180</t>
  </si>
  <si>
    <t>Паста герметизирующая GX</t>
  </si>
  <si>
    <t>МЗ-00030246</t>
  </si>
  <si>
    <t>Опора скользящая приварная ТС 623-000-01</t>
  </si>
  <si>
    <t>00-00006334</t>
  </si>
  <si>
    <t>Держатель трубы D100 (на кирпич)</t>
  </si>
  <si>
    <t>0000011230</t>
  </si>
  <si>
    <t>Шкаф пожарный ШПК-320 НЗК</t>
  </si>
  <si>
    <t>00-00003124</t>
  </si>
  <si>
    <t>Вентилятор канальный центробежный SHUFT CFk 160 VIM</t>
  </si>
  <si>
    <t>МЗ-00029899</t>
  </si>
  <si>
    <t>Фальш-панель (заглушка) 19", 1U FP05-02UМ</t>
  </si>
  <si>
    <t>00-00003089</t>
  </si>
  <si>
    <t>Хомут быстроразъемный FCCr ф250</t>
  </si>
  <si>
    <t>МЗ-00033336</t>
  </si>
  <si>
    <t>Светильник светодиодный ДКУ 4001 60Ш 5000К IP65</t>
  </si>
  <si>
    <t>00-00009101</t>
  </si>
  <si>
    <t>Колодец ККСо-3-80Г В15</t>
  </si>
  <si>
    <t>МЗ-00032490</t>
  </si>
  <si>
    <t>Держатель желоба 120x86 7015 RAL, порошковая окраска одност</t>
  </si>
  <si>
    <t>МЗ-00017307</t>
  </si>
  <si>
    <t>Талреп Т-30-01 Кольцо-кольцо ССД</t>
  </si>
  <si>
    <t>МЗ-00031842</t>
  </si>
  <si>
    <t>Секция распрделительная LSA Profil с кросс-кольцами CP-4U/7SU</t>
  </si>
  <si>
    <t>МЗ-00029897</t>
  </si>
  <si>
    <t>Опора (ножка) регулируемая М12 90x34мм черная LF-80</t>
  </si>
  <si>
    <t>МЗ-00029883</t>
  </si>
  <si>
    <t>Разъем NM-LCF12-Q1, вилка прижимная</t>
  </si>
  <si>
    <t>МЗ-00033990</t>
  </si>
  <si>
    <t>Дверь ДПВ Г Кз Оп Пр Р 2100х600, маркировка Д9п</t>
  </si>
  <si>
    <t>00-00011629</t>
  </si>
  <si>
    <t>Покрытие теплоогнезащитное</t>
  </si>
  <si>
    <t>МЗ-00022502</t>
  </si>
  <si>
    <t>Тройник 110/50/45 д/внутр. кан.</t>
  </si>
  <si>
    <t>МЗ-00029913</t>
  </si>
  <si>
    <t>Лента термоуплотнительная лента "ОГНЕЗА-ЛТУ" с самоклеящимся слоем 3*30 мм., рулон 20 пог.м</t>
  </si>
  <si>
    <t>00-00012061</t>
  </si>
  <si>
    <t>ППКОП "Цербер GP -4"</t>
  </si>
  <si>
    <t>МЗ-00024672</t>
  </si>
  <si>
    <t>Коробка огнестойкая для о/п 40-0300-FR6.0-4 Е15-Е120 100х100х50</t>
  </si>
  <si>
    <t>МЗ-00030104</t>
  </si>
  <si>
    <t>Промышленный патч-корд FTP IP67 категории 5е с защит. крышками 3м черный экранированный</t>
  </si>
  <si>
    <t>МЗ-00035885</t>
  </si>
  <si>
    <t>Тройник переходной LD Pride DN25х15х25 (1"ВР х1/2"ВР х 1"ВР) латунь никель</t>
  </si>
  <si>
    <t>МЗ-00035141</t>
  </si>
  <si>
    <t>Выключатель одноклавишный, наружный, IP44, 10А, серый Legrand Quteo</t>
  </si>
  <si>
    <t>МЗ-00032627</t>
  </si>
  <si>
    <t>Отвод 159* 4-4,5</t>
  </si>
  <si>
    <t>МЗ-00016854</t>
  </si>
  <si>
    <t>Лента герметизирующая самоклеящаяся 150мм х 10 м</t>
  </si>
  <si>
    <t>МЗ-00032933</t>
  </si>
  <si>
    <t>Датчик температуры с хомутом контактный SHUFT ALTF1- NTC10K</t>
  </si>
  <si>
    <t>МЗ-00032110</t>
  </si>
  <si>
    <t>Плащ Extra Vision WPL сигнальный повышенной видимости (3 кл.) для защиты от воды (3кл.)</t>
  </si>
  <si>
    <t>00-00005874</t>
  </si>
  <si>
    <t>Лоток Л7-15</t>
  </si>
  <si>
    <t>МЗ-00035183</t>
  </si>
  <si>
    <t>Оповещатель охранно-пожарный световой ОПОП 1-8 "ВЫХОД"</t>
  </si>
  <si>
    <t>00-00010753</t>
  </si>
  <si>
    <t>Клапан обратный сталь поворотный Ду 100 Ру16</t>
  </si>
  <si>
    <t>МЗ-00035186</t>
  </si>
  <si>
    <t>Модуль релейный адресный РМ-4-R.3</t>
  </si>
  <si>
    <t>МЗ-00032942</t>
  </si>
  <si>
    <t>Диффузор универсальный DVK-S 100</t>
  </si>
  <si>
    <t>00-00000375</t>
  </si>
  <si>
    <t>Кабель-канал 100х60</t>
  </si>
  <si>
    <t>00-00000064</t>
  </si>
  <si>
    <t>Поддон</t>
  </si>
  <si>
    <t>0000174710</t>
  </si>
  <si>
    <t>Шпаклевка гипсовая универсальная КНАУФ-Фуген</t>
  </si>
  <si>
    <t>МЗ-00031944</t>
  </si>
  <si>
    <t>Кросс оптический ШКОС-М-2U/4-48-FC/ST~48-FC/D/SM~48-FC/UPC</t>
  </si>
  <si>
    <t>МЗ-00030448</t>
  </si>
  <si>
    <t>Монитор DEXP 27</t>
  </si>
  <si>
    <t>00-00001370</t>
  </si>
  <si>
    <t>Саморез 5,5х38 DIN 7504 K</t>
  </si>
  <si>
    <t>00-00005587</t>
  </si>
  <si>
    <t>Держатель с защелкой 16 мм для труб</t>
  </si>
  <si>
    <t>00-00011159</t>
  </si>
  <si>
    <t>Шпилька резьбовая М20х2000</t>
  </si>
  <si>
    <t>МЗ-00032507</t>
  </si>
  <si>
    <t>Планка левая кассетная Puzzleton Z 19x22x1250 9003 RAL, РЕ, 0,7 мм</t>
  </si>
  <si>
    <t>00-00008463</t>
  </si>
  <si>
    <t>Заземлитель вертикальный из уголка 50х50х5мм 3м</t>
  </si>
  <si>
    <t>МЗ-00030449</t>
  </si>
  <si>
    <t>Клавиатура для управления</t>
  </si>
  <si>
    <t>МЗ-00030037</t>
  </si>
  <si>
    <t>Кронштейн потолочный SSU</t>
  </si>
  <si>
    <t>МЗ-00035197</t>
  </si>
  <si>
    <t>Батарея аккумуляторная 12В 17Ач</t>
  </si>
  <si>
    <t>0000153570</t>
  </si>
  <si>
    <t>Хомут быстроразъемный FCCr ф160</t>
  </si>
  <si>
    <t>00-00010278</t>
  </si>
  <si>
    <t>Крышка на лоток 100мм</t>
  </si>
  <si>
    <t>00-00013041</t>
  </si>
  <si>
    <t>Шпилька резьбовая 6х2000мм</t>
  </si>
  <si>
    <t>00-00008555</t>
  </si>
  <si>
    <t>Патч-панель NIKOMAX 19" 1U NMC-RP24UE2-1U-BK</t>
  </si>
  <si>
    <t>МЗ-00034695</t>
  </si>
  <si>
    <t>Лоток проволочный 100х100х3000</t>
  </si>
  <si>
    <t>МЗ-00033987</t>
  </si>
  <si>
    <t>Дверь ДСВ, В, Оп,Л,Прг,П2лс,Н,М3, О, маркировка Д7л</t>
  </si>
  <si>
    <t>МЗ-00029885</t>
  </si>
  <si>
    <t>Органайзер кабельный с крышкой 19" 1U СО05-1МСМ</t>
  </si>
  <si>
    <t>МЗ-00031871</t>
  </si>
  <si>
    <t>Источник питания 30А регулируемый от 1 до 15 В трансформаторный Diamond GSV3000</t>
  </si>
  <si>
    <t>МЗ-00035196</t>
  </si>
  <si>
    <t>Источник вторичного электропитания резервированный адресный ИВЭПР 12/2 RS-RЗ 2х17 БР</t>
  </si>
  <si>
    <t>МЗ-00029836</t>
  </si>
  <si>
    <t>Разъем RJ45 FTP категориии 5е</t>
  </si>
  <si>
    <t>МЗ-00035968</t>
  </si>
  <si>
    <t>Хомут мет. д. 47-54 (1 1/2), ( шпилька М8*80 и дюбель)</t>
  </si>
  <si>
    <t>00-00007055</t>
  </si>
  <si>
    <t>Клапан</t>
  </si>
  <si>
    <t>МЗ-00035182</t>
  </si>
  <si>
    <t>Оповещатель охранно-пожарный звуковой 12В (сирена) ОПОП 2-35 12В (белый)</t>
  </si>
  <si>
    <t>МЗ-00029921</t>
  </si>
  <si>
    <t>Заглушка 110х50 IN-Liner FRONT ДКС 01005</t>
  </si>
  <si>
    <t>МЗ-00032508</t>
  </si>
  <si>
    <t>Планка нижняя кассетная Puzzleton Z 20x22x1250 9003 RAL, РЕ, 0.7 мм</t>
  </si>
  <si>
    <t>МЗ-00020954</t>
  </si>
  <si>
    <t>Светильник светодиодный ДПБ-01-ПП-18-WH-4К-IP65-А1</t>
  </si>
  <si>
    <t>МЗ-00032506</t>
  </si>
  <si>
    <t>Планка правая кассетная Puzzleton Z 19x22x1250 9003 RAL, РЕ, 0,7 мм</t>
  </si>
  <si>
    <t>МЗ-00031423</t>
  </si>
  <si>
    <t>Шкаф распределительный телефонный уличный однодверный ШРУ1-400</t>
  </si>
  <si>
    <t>МЗ-00031856</t>
  </si>
  <si>
    <t>Куртка мужская "Челси" для защиты от пониж.температур, механических воздействий (истирания) и ОПЗ</t>
  </si>
  <si>
    <t>0000048088</t>
  </si>
  <si>
    <t>Праймер битумный №01 ТУ5775-011-17925162-2003</t>
  </si>
  <si>
    <t>МЗ-00022122</t>
  </si>
  <si>
    <t>Ботинки мужские кожаные "Неогард", ПУ/Резина, композит. внутр. защ.носок</t>
  </si>
  <si>
    <t>МЗ-00031561</t>
  </si>
  <si>
    <t>Праймер битумный, ТЕХНОНИКОЛЬ №01 ведро (20 л)</t>
  </si>
  <si>
    <t>МЗ-00016546</t>
  </si>
  <si>
    <t>Изолятор шлейфа базовый ИЗ-1Б-R3 (L1.42)</t>
  </si>
  <si>
    <t>00-00008886</t>
  </si>
  <si>
    <t>Труба ПЭ100 SDR17- 250 x 14,8 питьевая</t>
  </si>
  <si>
    <t>МЗ-00035072</t>
  </si>
  <si>
    <t>Герметик ПУ MASTER серый ТЕХНОНИКОЛЬ (600мл)</t>
  </si>
  <si>
    <t>МЗ-00033988</t>
  </si>
  <si>
    <t>Дверь ДПС 01 2100900 правая EI30, маркировка Д8п</t>
  </si>
  <si>
    <t>МЗ-00033989</t>
  </si>
  <si>
    <t>Дверь ДПС 01 2100900 левая EI30, маркировка Д8л</t>
  </si>
  <si>
    <t>МЗ-00021490</t>
  </si>
  <si>
    <t>Модуль релейный РМ-1С-R3</t>
  </si>
  <si>
    <t>00-00008754</t>
  </si>
  <si>
    <t>Модуль SFP</t>
  </si>
  <si>
    <t>МЗ-00030536</t>
  </si>
  <si>
    <t>Полотно нетканное геотекстильное геотекстиль Дорнит 300 (2х50м.)</t>
  </si>
  <si>
    <t>МЗ-00022126</t>
  </si>
  <si>
    <t>Костюм мужской "Молоток" для защиты от механических воздействий и ОПЗ,куртка+брюки</t>
  </si>
  <si>
    <t>00-00014582</t>
  </si>
  <si>
    <t>Труба ПВХ гибкая гофрированная 16мм с протяжкой строительная</t>
  </si>
  <si>
    <t>0000182752</t>
  </si>
  <si>
    <t>Хомут FR-ПР-40</t>
  </si>
  <si>
    <t>00-00009456</t>
  </si>
  <si>
    <t>Комплект соединительный 06-9-41 O_N</t>
  </si>
  <si>
    <t>00-00010477</t>
  </si>
  <si>
    <t>Пульт оповещения КДО-16</t>
  </si>
  <si>
    <t>МЗ-00030247</t>
  </si>
  <si>
    <t>Отвод ППУ СИБПАЙП -Стандарт 90 426х50</t>
  </si>
  <si>
    <t>МЗ-00031042</t>
  </si>
  <si>
    <t>Адаптер кабельный мод АИТ1-610-95</t>
  </si>
  <si>
    <t>МЗ-00033991</t>
  </si>
  <si>
    <t>Дверь ДПВ Г Кз Оп Л Р 2100х600, маркировка Д9л</t>
  </si>
  <si>
    <t>МЗ-00031418</t>
  </si>
  <si>
    <t>Труба ПЭ тип "С" 355х20,1 техническая (L012)</t>
  </si>
  <si>
    <t>МЗ-00028173</t>
  </si>
  <si>
    <t>Труба полиэтиленовая TERRA ПЭ 90х5,4 SDR17-ПЭ100 бухта 100 м</t>
  </si>
  <si>
    <t>МЗ-00032369</t>
  </si>
  <si>
    <t>Кольцо стеновое КС 15.9</t>
  </si>
  <si>
    <t>00-00005665</t>
  </si>
  <si>
    <t>Завеса воздушно-тепловая КЭВ-П2121А</t>
  </si>
  <si>
    <t>90000000541</t>
  </si>
  <si>
    <t>Кабель-канал 40х25</t>
  </si>
  <si>
    <t>00-00010451</t>
  </si>
  <si>
    <t>Опция для активации функционала централизованной записи разговоров</t>
  </si>
  <si>
    <t>МЗ-00031119</t>
  </si>
  <si>
    <t>Ethernet-коммутатор MES 1428</t>
  </si>
  <si>
    <t>МЗ-00029555</t>
  </si>
  <si>
    <t>Аккумулятор АКБ АБ 1217С Напряжение 12В, емкость 17 Ач,</t>
  </si>
  <si>
    <t>МЗ-00030103</t>
  </si>
  <si>
    <t>Патч-корд оптический 50/125 (ОМЗ) LC/UPC-LC/UPC</t>
  </si>
  <si>
    <t>00-00007716</t>
  </si>
  <si>
    <t>Уплотнитель</t>
  </si>
  <si>
    <t>00-00012246</t>
  </si>
  <si>
    <t>Скоба вентиляционная 30х2</t>
  </si>
  <si>
    <t>00-00015459</t>
  </si>
  <si>
    <t>Гидроизоляция Флэхендихт (кг)</t>
  </si>
  <si>
    <t>МЗ-00035907</t>
  </si>
  <si>
    <t>Хомут мет. д. 32-38 1" ( шпилька М8х70 и дюбель)</t>
  </si>
  <si>
    <t>МЗ-00029908</t>
  </si>
  <si>
    <t>Плинт с нормально замкнутыми контактами 2/10</t>
  </si>
  <si>
    <t>МЗ-00036328</t>
  </si>
  <si>
    <t>Клапан расхода D400*300</t>
  </si>
  <si>
    <t>МЗ-00019444</t>
  </si>
  <si>
    <t>Шлем защитный "Страж-2" класс защиты Бр2</t>
  </si>
  <si>
    <t>МЗ-00016543</t>
  </si>
  <si>
    <t>Извещатель пожарный ручной ИПР 513-11ИКЗ-А-R3</t>
  </si>
  <si>
    <t>МЗ-00032499</t>
  </si>
  <si>
    <t>Лист гладкий (2500*1250), бесцветный, цинк, 0.7 мм</t>
  </si>
  <si>
    <t>МЗ-00021482</t>
  </si>
  <si>
    <t>Клапан приточный КИВ-125-500</t>
  </si>
  <si>
    <t>МЗ-00032366</t>
  </si>
  <si>
    <t>Утеплитель Технониколь Техноруф Н Проф 1200х600х80мм</t>
  </si>
  <si>
    <t>00-00011964</t>
  </si>
  <si>
    <t>Коробка для накладного монтажа</t>
  </si>
  <si>
    <t>00-00005873</t>
  </si>
  <si>
    <t>Лоток Л12-11</t>
  </si>
  <si>
    <t>МЗ-00035187</t>
  </si>
  <si>
    <t>Программатор адресных устройств ПКУ-1-R.3</t>
  </si>
  <si>
    <t>МЗ-00038678</t>
  </si>
  <si>
    <t>Плащ-дождевик из ПВХ Jeta Safety</t>
  </si>
  <si>
    <t>00-00009216</t>
  </si>
  <si>
    <t>Кольцо КС 10-6</t>
  </si>
  <si>
    <t>МЗ-00032718</t>
  </si>
  <si>
    <t>Источник бесперебойного питания Штиль ST300</t>
  </si>
  <si>
    <t>МЗ-00017258</t>
  </si>
  <si>
    <t>Диффузор универсальный DVK-S 160</t>
  </si>
  <si>
    <t>МЗ-00017073</t>
  </si>
  <si>
    <t>Пеноплекс 1185х585х50Т-15</t>
  </si>
  <si>
    <t>0000183877</t>
  </si>
  <si>
    <t>Панель коммутационая NIKOMAX 19 24 1000МГц</t>
  </si>
  <si>
    <t>МЗ-00036327</t>
  </si>
  <si>
    <t>Решетка настенная однорядная 1 WA 400*300</t>
  </si>
  <si>
    <t>МЗ-00032722</t>
  </si>
  <si>
    <t>Комплект для монтажа в стойку</t>
  </si>
  <si>
    <t>00-00014637</t>
  </si>
  <si>
    <t>Гайка DIN 934 М16</t>
  </si>
  <si>
    <t>под списание</t>
  </si>
  <si>
    <t>00-00000450</t>
  </si>
  <si>
    <t>Гайка колпачковая DIN 1587-М10-8</t>
  </si>
  <si>
    <t>МЗ-00028823</t>
  </si>
  <si>
    <t>Гайка М16 50мм</t>
  </si>
  <si>
    <t>00-00010631</t>
  </si>
  <si>
    <t>Гайка М18</t>
  </si>
  <si>
    <t>00-00003800</t>
  </si>
  <si>
    <t>Гайка М18 DIN 934</t>
  </si>
  <si>
    <t>МЗ-00028770</t>
  </si>
  <si>
    <t>Гайка М20 шестигран. (карт.кор.-30кг. 20 кг, ящ.-60 кг)) 71,44 гр ГОСТ 5915-70</t>
  </si>
  <si>
    <t>Гайка М30 DIN934/5915-70</t>
  </si>
  <si>
    <t>00-00012791</t>
  </si>
  <si>
    <t>Гайка шестигранная М5</t>
  </si>
  <si>
    <t>00-00056986</t>
  </si>
  <si>
    <t>00-00089673</t>
  </si>
  <si>
    <t>МЗ-00032378</t>
  </si>
  <si>
    <t>Гидроизоляция Акваскрин НА64 4.5 кг</t>
  </si>
  <si>
    <t>00-00045968</t>
  </si>
  <si>
    <t>МЗ-00025441</t>
  </si>
  <si>
    <t>Затирка Ceresit CE 33 2кг</t>
  </si>
  <si>
    <t>МЗ-00032377</t>
  </si>
  <si>
    <t>Затирка Церезит Багамы СЕ33 2кг</t>
  </si>
  <si>
    <t>МЗ-00032376</t>
  </si>
  <si>
    <t>Затирка Церезит серая СЕ40 2кг</t>
  </si>
  <si>
    <t>МЗ-00031857</t>
  </si>
  <si>
    <t>Брюки мужские "Челси" для защиты от пониж.температур, механических воздействий (истирания) и ОПЗ</t>
  </si>
  <si>
    <t>00-00000303</t>
  </si>
  <si>
    <t>Бочонок 3/4</t>
  </si>
  <si>
    <t>00-00002208</t>
  </si>
  <si>
    <t>Жилет сигнальный лимонный 2 СОП (L-XL) 48-54</t>
  </si>
  <si>
    <t>МЗ-00034733</t>
  </si>
  <si>
    <t>Анкерный болт Tech-Krep  2-х расп.HND16х200 с 6-ти гр.гайк</t>
  </si>
  <si>
    <t>00-00010812</t>
  </si>
  <si>
    <t>Жироуловитель "Пятый Элемент" серия - Стандарт ПЭ-0,5-40</t>
  </si>
  <si>
    <t>00-00010810</t>
  </si>
  <si>
    <t>Жироуловитель "Пятый Элемент" серия - Стандарт ПЭ-1,0-70</t>
  </si>
  <si>
    <t>00-00010811</t>
  </si>
  <si>
    <t>Жироуловитель "Пятый Элемент" серия - Стандарт ПЭ-1,5-100</t>
  </si>
  <si>
    <t>МЗ-00028767</t>
  </si>
  <si>
    <t>Задвижка шиберерная чугунная м/фл Ду150 Ру16 2/ст NBR Benamo 10</t>
  </si>
  <si>
    <t>МЗ-00032395</t>
  </si>
  <si>
    <t>Кабель АВБШв 4*10</t>
  </si>
  <si>
    <t>МЗ-00032382</t>
  </si>
  <si>
    <t>Кабель АВБШв 4*150 (1)</t>
  </si>
  <si>
    <t>МЗ-00032385</t>
  </si>
  <si>
    <t>Кабель АВБШв 4*150 (2)</t>
  </si>
  <si>
    <t>МЗ-00032394</t>
  </si>
  <si>
    <t>Кабель АВБШв 4*150 (3)</t>
  </si>
  <si>
    <t>МЗ-00032396</t>
  </si>
  <si>
    <t>Кабель АВБШв 4*150 (4)</t>
  </si>
  <si>
    <t>МЗ-00032397</t>
  </si>
  <si>
    <t>Кабель АВБШв 4*150 (5)</t>
  </si>
  <si>
    <t>МЗ-00032381</t>
  </si>
  <si>
    <t>Кабель АВБШв 4*185 (1)</t>
  </si>
  <si>
    <t>МЗ-00032398</t>
  </si>
  <si>
    <t>Кабель АВБШв 4*185 (2)</t>
  </si>
  <si>
    <t>МЗ-00032400</t>
  </si>
  <si>
    <t>Кабель АВБШв 4*185 (3)</t>
  </si>
  <si>
    <t>МЗ-00032386</t>
  </si>
  <si>
    <t>Кабель АВБШв 4*240 (1)</t>
  </si>
  <si>
    <t>МЗ-00032388</t>
  </si>
  <si>
    <t>Кабель АВБШв 4*240 (3)</t>
  </si>
  <si>
    <t>МЗ-00032389</t>
  </si>
  <si>
    <t>Кабель АВБШв 4*240 (4)</t>
  </si>
  <si>
    <t>МЗ-00032390</t>
  </si>
  <si>
    <t>Кабель АВБШв 4*240 (5)</t>
  </si>
  <si>
    <t>МЗ-00032391</t>
  </si>
  <si>
    <t>Кабель АВБШв 4*240 (6)</t>
  </si>
  <si>
    <t>МЗ-00032392</t>
  </si>
  <si>
    <t>Кабель АВБШв 4*240 (7)</t>
  </si>
  <si>
    <t>МЗ-00032393</t>
  </si>
  <si>
    <t>Кабель АВБШв 4*240 (8)</t>
  </si>
  <si>
    <t>МЗ-00032379</t>
  </si>
  <si>
    <t>Кабель АВБШв 4*95 (1)</t>
  </si>
  <si>
    <t>МЗ-00032380</t>
  </si>
  <si>
    <t>Кабель АВБШв 4*95 (2)</t>
  </si>
  <si>
    <t>МЗ-00032399</t>
  </si>
  <si>
    <t>Кабель АВБШв 4*95 (3)</t>
  </si>
  <si>
    <t>МЗ-00032383</t>
  </si>
  <si>
    <t>Кабель АВБШв 4*95 (4)</t>
  </si>
  <si>
    <t>00-00009084</t>
  </si>
  <si>
    <t>Кабель АВБШв 4x70</t>
  </si>
  <si>
    <t>87452</t>
  </si>
  <si>
    <t>00-00009102</t>
  </si>
  <si>
    <t>Колодец ККСо-4-80Г В20</t>
  </si>
  <si>
    <t>00-00000370</t>
  </si>
  <si>
    <t>Кольцо опорное КО-6 (железобетонное)</t>
  </si>
  <si>
    <t>МЗ-00025385</t>
  </si>
  <si>
    <t>Кольцо опорное КО6</t>
  </si>
  <si>
    <t>МЗ-00032371</t>
  </si>
  <si>
    <t>Кольцо стеновое КС 10.6</t>
  </si>
  <si>
    <t>00-00005162</t>
  </si>
  <si>
    <t>Кольцо стеновое КС 7.3</t>
  </si>
  <si>
    <t>МЗ-00029985</t>
  </si>
  <si>
    <t>Люк чугунный Л  h55 А15-1-60</t>
  </si>
  <si>
    <t>00-00012996</t>
  </si>
  <si>
    <t>Мастика резинобитумная 10л</t>
  </si>
  <si>
    <t>00-00013074</t>
  </si>
  <si>
    <t xml:space="preserve">Муфта для прохода через ЖБИ КОРСИС DN/OD 0500
</t>
  </si>
  <si>
    <t>00-00013076</t>
  </si>
  <si>
    <t>Муфта для прохода через ЖБИ КОРСИС OD 0400</t>
  </si>
  <si>
    <t>00-00007606</t>
  </si>
  <si>
    <t>Муфта жесткая 1 Ду 25мм</t>
  </si>
  <si>
    <t>00-00008193</t>
  </si>
  <si>
    <t>Муфта жесткая стандартная 20,7 бар,Ду 25,1 34мм</t>
  </si>
  <si>
    <t>МЗ-00032372</t>
  </si>
  <si>
    <t>Профиль направляющий ПН 75*40</t>
  </si>
  <si>
    <t>МЗ-00032374</t>
  </si>
  <si>
    <t>Профиль направляющий ППН 27*28</t>
  </si>
  <si>
    <t>МЗ-00032373</t>
  </si>
  <si>
    <t>Профиль стоечный ПС 75*50</t>
  </si>
  <si>
    <t>МЗ-00032367</t>
  </si>
  <si>
    <t>Теплоизоляция Rockwool Лайт Баттс Скандик 1200*600*100</t>
  </si>
  <si>
    <t>00-00011691</t>
  </si>
  <si>
    <t>Тройник чуг Д-20</t>
  </si>
  <si>
    <t>00-00011689</t>
  </si>
  <si>
    <t>Тройник чуг Д-25</t>
  </si>
  <si>
    <t>00-00011676</t>
  </si>
  <si>
    <t>Тройник чуг Д-50</t>
  </si>
  <si>
    <t>00-00011246</t>
  </si>
  <si>
    <t>Труба 219х6,0</t>
  </si>
  <si>
    <t>Труба КОРСИС ПРО 315 SN 16</t>
  </si>
  <si>
    <t>Труба КОРСИС ПРО 400 SN16</t>
  </si>
  <si>
    <t>Труба КОРСИС ПРО500 SN16 с привар.раструбом (11,7м) (Отрезок 11,7 м)</t>
  </si>
  <si>
    <t>00-00009868</t>
  </si>
  <si>
    <t>Труба ПЭ100 SDR17- 500Х29,7</t>
  </si>
  <si>
    <t>00-00008126</t>
  </si>
  <si>
    <t>Труба стальные э-св в тепловой изоляции из пенополиуретана ст20,Ст57х3,5-2ППУ-ПЭ-140 СДК</t>
  </si>
  <si>
    <t>00-00008127</t>
  </si>
  <si>
    <t>Труба стальные э-св в тепловой изоляции из пенополиуретана ст20,Ст76х3,5-2-ППУ-ПЭ-160 СДК</t>
  </si>
  <si>
    <t>00-00008403</t>
  </si>
  <si>
    <t>Труба э/с 114х4 Ст3</t>
  </si>
  <si>
    <t>00-00010435</t>
  </si>
  <si>
    <t>Труба э/св 325х7</t>
  </si>
  <si>
    <t>00-00009449</t>
  </si>
  <si>
    <t>Уголок 35х35х4</t>
  </si>
  <si>
    <t>00-00011705</t>
  </si>
  <si>
    <t>Угольник чуг Д-25</t>
  </si>
  <si>
    <t>00-00011704</t>
  </si>
  <si>
    <t>Угольник чуг Д-32</t>
  </si>
  <si>
    <t>МЗ-00032368</t>
  </si>
  <si>
    <t>Утеплитель Технониколь Техноруф Н Проф 1200х600х150мм</t>
  </si>
  <si>
    <t>упак</t>
  </si>
  <si>
    <t>пар</t>
  </si>
  <si>
    <t>пог. м</t>
  </si>
  <si>
    <t>м3</t>
  </si>
  <si>
    <t>пог.м</t>
  </si>
  <si>
    <t>Вовлечение</t>
  </si>
  <si>
    <t>Реализация</t>
  </si>
  <si>
    <t>Срок</t>
  </si>
  <si>
    <t>Стаус по наполнению Маркет РМ Рейл</t>
  </si>
  <si>
    <t>Статус по вовлечению и реализации</t>
  </si>
  <si>
    <t>вовлечено</t>
  </si>
  <si>
    <t>реализация</t>
  </si>
  <si>
    <t>списание</t>
  </si>
  <si>
    <t>Июль</t>
  </si>
  <si>
    <t>Октябрь</t>
  </si>
  <si>
    <t>07.08.2025г.</t>
  </si>
  <si>
    <t>План реализации</t>
  </si>
  <si>
    <t>Реализовано</t>
  </si>
  <si>
    <t>Не требуется</t>
  </si>
  <si>
    <t>Вовлечение (факт)</t>
  </si>
  <si>
    <t>Июнь</t>
  </si>
  <si>
    <t>Вовлечено</t>
  </si>
  <si>
    <t>ИТОГО:</t>
  </si>
  <si>
    <t>опубликовано</t>
  </si>
  <si>
    <t>ООО «РМ Рейл РВС» список МТР и оборудования</t>
  </si>
  <si>
    <t>Саратов</t>
  </si>
  <si>
    <t>Аппарат сварочный инверторный ARC 250</t>
  </si>
  <si>
    <t>БУ</t>
  </si>
  <si>
    <t>Кемерово</t>
  </si>
  <si>
    <t>Вышка-тура ВСП-250 2,0х2,0м высота 8,7м</t>
  </si>
  <si>
    <t>Кол.</t>
  </si>
  <si>
    <t>№ п/п</t>
  </si>
  <si>
    <t>Номенклатура</t>
  </si>
  <si>
    <t>ед. изм.</t>
  </si>
  <si>
    <t>кол-во</t>
  </si>
  <si>
    <t>Учетная стоимость 1С</t>
  </si>
  <si>
    <t>Физический износ</t>
  </si>
  <si>
    <t>Моральный износ</t>
  </si>
  <si>
    <t>Дисконт 50%</t>
  </si>
  <si>
    <t>Не пригодны/ не рабочее состояние</t>
  </si>
  <si>
    <t>Учетная/остаточная стоимсть, руб. без НДС</t>
  </si>
  <si>
    <t>прим.</t>
  </si>
  <si>
    <t>Статус по внесению на портал Маркет РМ Рейл</t>
  </si>
  <si>
    <t>Бобышка 1-1-М20х1,5-100-20 ОСТ 26.260.460-99</t>
  </si>
  <si>
    <t>Головка напорная ГМ-80 ГОСТ Р 53279-09</t>
  </si>
  <si>
    <t>новый</t>
  </si>
  <si>
    <t>б.у.</t>
  </si>
  <si>
    <t>Болт с шестигранной головкой ГОСТ Р ИСО 4014-М12х50-5.6 А9А</t>
  </si>
  <si>
    <t>Головка переходная ГП-80-65  ГОСТ Р 53279-2009</t>
  </si>
  <si>
    <t>Болт с шестигранной головкой ГОСТ Р ИСО 4014-М8х30-6.6.35</t>
  </si>
  <si>
    <t>Головка рукавная ГР-100 ГОСТ Р 53279-09</t>
  </si>
  <si>
    <t>Бочонок Terma 1/2-латунь с хромовым покрытием 42102</t>
  </si>
  <si>
    <t>Домкрат реечный механический 3,5т 130-1070мм</t>
  </si>
  <si>
    <t>Винт стяжной 17х1000</t>
  </si>
  <si>
    <t>Газоанализатор многоканальный ALTAIR 4XR CH4-O2-CO-H2S</t>
  </si>
  <si>
    <t>Не пригодны</t>
  </si>
  <si>
    <t>Захват для вертикального подъема CDH 5т</t>
  </si>
  <si>
    <t>Гайка А М27-6М.20.II.016 ГОСТ 9064-75</t>
  </si>
  <si>
    <t>новая</t>
  </si>
  <si>
    <t>Гайка А М30-6М.20.II.016 ГОСТ 9064-75</t>
  </si>
  <si>
    <t>Инвертор сварочный ВД-253 NEON</t>
  </si>
  <si>
    <t>Гайка А М30-6М.30ХМА.II.016 ГОСТ 9064-75</t>
  </si>
  <si>
    <t>Гайка АМ12-6Н.20.II.016 ГОСТ 9064-75</t>
  </si>
  <si>
    <t>Лебедка ручная рычажная г/п 1,6т в/п20м</t>
  </si>
  <si>
    <t>Гайка АМ12-6Н.20Х13.II.016 ГОСТ 9064-75</t>
  </si>
  <si>
    <t>Гайка АМ16-6Н.20.II.016 ГОСТ 9064-75</t>
  </si>
  <si>
    <t>Лебедка ручная рычажная г/п 5,4т в/п 20м</t>
  </si>
  <si>
    <t>Гайка АМ24-6Н.20.II.016 ГОСТ 9064-75</t>
  </si>
  <si>
    <t>Гайка АМ24-6Н.20Х13.II.016 ГОСТ 9064-75</t>
  </si>
  <si>
    <t>Лестница алюминиевая трехсекционная 16 ступеней</t>
  </si>
  <si>
    <t>Гайка АМ24-6Н.30ХМА.II.3.016 ГОСТ 9064-75</t>
  </si>
  <si>
    <t>Гайка АМ24-6Н.35.II.3.016 ГОСТ 9064-75</t>
  </si>
  <si>
    <t>Маска сварщика Хамелеон с АСФ</t>
  </si>
  <si>
    <t>Гайка АМ36-6Н.20.II.016 ГОСТ 9064-75</t>
  </si>
  <si>
    <t>Гайка АМ36-6Н.30ХМА.II.016 ГОСТ 9064-75</t>
  </si>
  <si>
    <t>Машина прямошлифовальная Makita GD0600</t>
  </si>
  <si>
    <t>Гайка литая двухрожковая Г2Р90Ц 90 мм</t>
  </si>
  <si>
    <t>Гайка литая двухрожковая Г2Р90Ч 90мм</t>
  </si>
  <si>
    <t>Машина прямошлифовальная Makita GD0800С</t>
  </si>
  <si>
    <t>Гайка М12-6Н.8.20ГР ГОСТ 5927-70</t>
  </si>
  <si>
    <t>Гайка шестигранная нормальная ГОСТ ISO 4032-М12-5-А9А</t>
  </si>
  <si>
    <t>Машина шлифовальная угловая Makita 9565CVR</t>
  </si>
  <si>
    <t>Гайка шестигранная нормальная ГОСТ ISO 4032-М8-5</t>
  </si>
  <si>
    <t>Домкрат реечный 10 т 250х270х775 мм</t>
  </si>
  <si>
    <t>Машина шлифовальная угловая Makita GA6021C</t>
  </si>
  <si>
    <t>Дрель ударная Makita HP 1640</t>
  </si>
  <si>
    <t>Дрель-шуруповерт Makita DDF453SYE</t>
  </si>
  <si>
    <t>Машина шлифовальная угловая Makita GA9020</t>
  </si>
  <si>
    <t>Заглушка 4-15-16 12Х18Н10Т АТК 24.200.02-90</t>
  </si>
  <si>
    <t>Заглушка 4-25-16 12Х18Н10Т АТК 24-200.02-90</t>
  </si>
  <si>
    <t>Механизм монтажно-тяговый LMT-3220W</t>
  </si>
  <si>
    <t>Заглушка П 159х8-20 ГОСТ 17379-2001</t>
  </si>
  <si>
    <t>Задвижка клиновая 31нж45нж J-DN15-PN1,6</t>
  </si>
  <si>
    <t>Набор ключей комбинированных 6-32мм (25 предметов)</t>
  </si>
  <si>
    <t>Клапан 15нж68нж J-15-1.6</t>
  </si>
  <si>
    <t>Клапан 15с68нж-25-4</t>
  </si>
  <si>
    <t>Насос КМ 100-65-200 с эл/двигателем 30,0кВт</t>
  </si>
  <si>
    <t>Кран трехходовой RM 1/2IG х 1/2AG (G1/2внутр. — G1/2наруж.) 1,6МПа латунь ГОСТ 21345-2005</t>
  </si>
  <si>
    <t>Кран шаровой 1/2</t>
  </si>
  <si>
    <t>Пила циркулярная аккумуляторная SCM 22-A</t>
  </si>
  <si>
    <t>Кувалда 1212-0001 ГОСТ 11401-75 (2 кг)</t>
  </si>
  <si>
    <t>Машина шлифовальная угловая УШМ Makita 9555 HN</t>
  </si>
  <si>
    <t>Молоток сварщика SH2</t>
  </si>
  <si>
    <t>Пушка тепловая электрическая ТЭП-3000К</t>
  </si>
  <si>
    <t>Наконечник 10-8-5-М-Т2 ГОСТ 7386-80</t>
  </si>
  <si>
    <t>Насос инъекционный ручной КСГ MAN-1000 1100</t>
  </si>
  <si>
    <t>Резак пропановый Р3П-02 ГОСТ 5191-79</t>
  </si>
  <si>
    <t>Нивелир оптический ADA Ruber-X32</t>
  </si>
  <si>
    <t>Нить ЕС6 13х2 Z100 ГОСТ 8325-2015</t>
  </si>
  <si>
    <t>Стойка контрольно-измерительного пункта СКИП-2Б-36-4-2,0-УХЛ1</t>
  </si>
  <si>
    <t>Опора 325-КП-А11 20 ОСТ 36-146-88</t>
  </si>
  <si>
    <t>Отвод 90°-32х4-20 ГОСТ 17375-2001</t>
  </si>
  <si>
    <t>Строп СТП-1,0/2000</t>
  </si>
  <si>
    <t>Отвод П 45°-108х8-20 ГОСТ 17375-2001</t>
  </si>
  <si>
    <t>Плоскогубцы L=180 мм</t>
  </si>
  <si>
    <t>Строп СТП-3/2000</t>
  </si>
  <si>
    <t>Пояс предохранительный ПП-2АЖ ГОСТ Р ЕН 358-2008</t>
  </si>
  <si>
    <t>Пробка 3-Rc 1/2-20 АТК 24.218.01-90</t>
  </si>
  <si>
    <t>Строп СТП-5,0/3000</t>
  </si>
  <si>
    <t>Прокладка 1-150-6,3-1 ОСТ 26.260.461-99</t>
  </si>
  <si>
    <t>Прокладка 1-200-6,3-1 ОСТ 26.260.461-99</t>
  </si>
  <si>
    <t>Счетчик электроэнергии ЦЭ-6803В 1 3ф 230В 5-60А</t>
  </si>
  <si>
    <t>Прокладка 1-300-6,3-1 ОСТ 26.260.461-99</t>
  </si>
  <si>
    <t>Прокладка 1-50-10,0-1 ОСТ 26.260.461-99</t>
  </si>
  <si>
    <t>Талреп М39 DIN 1478</t>
  </si>
  <si>
    <t>Профилометр PosiTector SPG 1 ASTM D4417-B</t>
  </si>
  <si>
    <t>Пульт управления ПУ ATV для шкафов ШСАУ</t>
  </si>
  <si>
    <t>Удлинитель на катушке 3х50м</t>
  </si>
  <si>
    <t>Радиостанция Baofeng UV-82</t>
  </si>
  <si>
    <t>Редуктор кислородный БКО-50-12,5</t>
  </si>
  <si>
    <t>Уровень магнитный 3-х глазковый L=600мм</t>
  </si>
  <si>
    <t>Редуктор пропановый БПО-5</t>
  </si>
  <si>
    <t>Уровень строительный 2000мм</t>
  </si>
  <si>
    <t>Резак пропановый Р3П-03 ГОСТ 5191-79</t>
  </si>
  <si>
    <t>Резак пропановый РЗП-МУ ГОСТ 5191-79</t>
  </si>
  <si>
    <t>Шаблон сварщика универсальный УШС-3</t>
  </si>
  <si>
    <t>Рейка нивелирная ADA STAFF 5</t>
  </si>
  <si>
    <t>Сгон 15 ГОСТ 8969-75</t>
  </si>
  <si>
    <t>Секция нагревательная кабельная Freezstop-25-8</t>
  </si>
  <si>
    <t>Склерометр электронный ОНИКС-2.5</t>
  </si>
  <si>
    <t>Стеклоткань ЭЗ/2-200</t>
  </si>
  <si>
    <t>Строп канатный с двумя карабинами В</t>
  </si>
  <si>
    <t>Тележка транспортировочная КП-2</t>
  </si>
  <si>
    <t>Термопенал ТП 5/150</t>
  </si>
  <si>
    <t>Термочехол КОРДА-ЧСТЭ-200 ТА-З-25-40</t>
  </si>
  <si>
    <t>Термочехол КОРДА-ЧСТЭ-200 ТА-З-50-40</t>
  </si>
  <si>
    <t>Термочехол КОРДА-ЧСТЭ-200 ТА-ОК-50-40</t>
  </si>
  <si>
    <t>Термочехол КОРДА-ЧСТЭ-200 ТА-ФС-100-50</t>
  </si>
  <si>
    <t>Термочехол КОРДА-ЧСТЭ-200 ТА-ФС-125-50</t>
  </si>
  <si>
    <t>Термочехол КОРДА-ЧСТЭ-200 ТА-ФС-25-40</t>
  </si>
  <si>
    <t>Термочехол КОРДА-ЧСТЭ-200 ТА-ФС-250-60</t>
  </si>
  <si>
    <t>Термочехол КОРДА-ЧСТЭ-200 ТА-ФС-50-40</t>
  </si>
  <si>
    <t>Термочехол КОРДА-ЧСТЭ-200 ТА-ФС-80-50</t>
  </si>
  <si>
    <t>Толщиномер ультразвуковой А1208</t>
  </si>
  <si>
    <t>Труба 21х3х6000 ГОСТ 8734-75 В 20 ГОСТ 8733-74</t>
  </si>
  <si>
    <t>Труба 22х6х6000 12Х18Н10Т ГОСТ 9941-2022</t>
  </si>
  <si>
    <t>Труба 22х6х6000 ГОСТ 8734-75 В 20 ГОСТ 8733-74</t>
  </si>
  <si>
    <t>Труба 25х3,5х6000 ГОСТ 8734-75 В 20 ГОСТ 8733-74</t>
  </si>
  <si>
    <t>Труба А-57х6х12000-15Х5М ГОСТ 550-75</t>
  </si>
  <si>
    <t>Уголок В-32х32х3 L=6000 ГОСТ 8509-93 Ст3пс5-1ГП ГОСТ 535-2005</t>
  </si>
  <si>
    <t>Угольник столярный 400мм</t>
  </si>
  <si>
    <t>Фланец 100-16-11-1-В-Ст20-IV ГОСТ 33259-2015</t>
  </si>
  <si>
    <t>Фланец 15-160-11-1-J-20 ГОСТ 33259-2015</t>
  </si>
  <si>
    <t>Фланец 25-63-11-1-J-20 ГОСТ 33259-2015</t>
  </si>
  <si>
    <t>Фланец 50-16-11-1-В-Ст20-IV ГОСТ 33259-2015</t>
  </si>
  <si>
    <t>Центратор звенный наружный ЦЗН-219</t>
  </si>
  <si>
    <t>Центратор звенный наружный ЦЗН-325</t>
  </si>
  <si>
    <t>Центратор звенный наружный ЦЗН-530</t>
  </si>
  <si>
    <t>Цилиндр минераловатный без покрытия 1000х18х30</t>
  </si>
  <si>
    <t>Цилиндр минераловатный без покрытия 1000х22х40</t>
  </si>
  <si>
    <t>Цилиндр минераловатный без покрытия 1000х32х40</t>
  </si>
  <si>
    <t>Цилиндр минераловатный без покрытия 1000х89х40</t>
  </si>
  <si>
    <t>Шайба 12.20Х13.029 ГОСТ 9065-75</t>
  </si>
  <si>
    <t>Шайба 16.20 ГОСТ 9065-75</t>
  </si>
  <si>
    <t>Шайба 20.20 ГОСТ 9065-75</t>
  </si>
  <si>
    <t>Шайба 24.20 ГОСТ 9065-75</t>
  </si>
  <si>
    <t>Шайба 24.30ХМА.016 ГОСТ 9065-75</t>
  </si>
  <si>
    <t>Шайба 30.20.III.4 ГОСТ 9065-75</t>
  </si>
  <si>
    <t>Шайба 30.30ХМА.III.4 ГОСТ 9065-75</t>
  </si>
  <si>
    <t>Шайба 36.30ХМА.III.4 ГОСТ 9065-75</t>
  </si>
  <si>
    <t>Шайба А.8.01.20.016 ГОСТ 11371-78</t>
  </si>
  <si>
    <t>Шайба С.6.01.08кп.016 ГОСТ 11371-78</t>
  </si>
  <si>
    <t>Шпилька 2. М12х700 ст3пс ГОСТ 24379.1-80</t>
  </si>
  <si>
    <t>Шпилька АМ12-6gх60.25.35.II.016 ГОСТ 9066-75</t>
  </si>
  <si>
    <t>Шпилька АМ12-6gх70.25.20Х13.II.ГОСТ 9066-75</t>
  </si>
  <si>
    <t>Шпилька АМ16-6gх90.32.35.II.3.016 ГОСТ 9066-75</t>
  </si>
  <si>
    <t>Шпилька АМ20-6gх110.40.35.II.3.016 ГОСТ 9066-75</t>
  </si>
  <si>
    <t>Шпилька АМ24-6gх120.48.25Х1МФ.II.3 ГОСТ 9066-75</t>
  </si>
  <si>
    <t>Шпилька АМ24-6gх120.48.35.II.3.016 ГОСТ 9066-75</t>
  </si>
  <si>
    <t>Шпилька АМ24-6gх130.48.20Х13.II.3.016 ГОСТ 9066-75</t>
  </si>
  <si>
    <t>Шпилька АМ24-6gх130.48.35.III.1.ГОСТ 9066-75</t>
  </si>
  <si>
    <t>Шпилька АМ27-6gх150.55.35.II.3.016 ГОСТ 9066-75</t>
  </si>
  <si>
    <t>Шпилька АМ30-6gх160.60.25Х1МФ.II.3.016 ГОСТ 9066-75</t>
  </si>
  <si>
    <t>Шпилька АМ30-6gх160.60.35.II.3.016 ГОСТ 9066-75</t>
  </si>
  <si>
    <t>Шпилька АМ36-6gх190.70.25Х1МФ.II.3.016 ГОСТ 9066-75</t>
  </si>
  <si>
    <t>Шпилька АМ36-6gх200.70.35.II.3.016.ГОСТ 9066-75</t>
  </si>
  <si>
    <t>Штангенциркуль ШЦ-I-150-0,05 ГОСТ 166-89</t>
  </si>
  <si>
    <t>Штуцер К1/2 УХЛ 12Х18Н10Т</t>
  </si>
  <si>
    <t>Шуруповерт аккумуляторный ИНСТАР 18В</t>
  </si>
  <si>
    <t>Электрододержатель CONFORT 300 А</t>
  </si>
  <si>
    <t>комп.</t>
  </si>
  <si>
    <t>Электроды LB 52U диам.2,6</t>
  </si>
  <si>
    <t>пачка</t>
  </si>
  <si>
    <t>Не числятся в учете, списаны в 2022г.</t>
  </si>
  <si>
    <t>Электроды LB 52U диам.3,2</t>
  </si>
  <si>
    <t>Электроды ОК76,35 диам.2,5</t>
  </si>
  <si>
    <t>Электроды ОК76,35 диам.3,2</t>
  </si>
  <si>
    <t>Электроды ОК76,35 диам.4</t>
  </si>
  <si>
    <t>Лист ОЦ БТ-БД-ПН-НО-0,55х1250х2500 ГОСТ 19904-90 08пс-XIII-Г-КР-2 ГОСТ 14918-80</t>
  </si>
  <si>
    <t>тн</t>
  </si>
  <si>
    <t>Лист ОЦ АТ-БД-ПВ-НО-0,8х1250х2500 ГОСТ 19904-90 08пс-Г-КР-2 ГОСТ 14918-80</t>
  </si>
  <si>
    <t>Проволока 3,0-О-Ч ГОСТ 3282-74</t>
  </si>
  <si>
    <t>бухта</t>
  </si>
  <si>
    <t>Проволока 4,0-О-Ч ГОСТ 3282-74</t>
  </si>
  <si>
    <t>Круг В1-10хНД ГОСТ 2590-2006 20-2ГП-ТО ГОСТ 1050-2013</t>
  </si>
  <si>
    <t>прут</t>
  </si>
  <si>
    <t>Тройник 273*13/159*8</t>
  </si>
  <si>
    <t>Отвод 273*9 90гр.</t>
  </si>
  <si>
    <t>фланец 325х18</t>
  </si>
  <si>
    <t>Лента Н-3,0х30 ГОСТ 3560-73</t>
  </si>
  <si>
    <t>Лента Н-1,0х30 ГОСТ 3560-73  оцинковка</t>
  </si>
  <si>
    <t>Лента Н-0,7х20 ГОСТ 3560-73</t>
  </si>
  <si>
    <t>Труба 108х9</t>
  </si>
  <si>
    <t>Труба 273х9</t>
  </si>
  <si>
    <t>Внесено</t>
  </si>
  <si>
    <t>реализация (план)</t>
  </si>
  <si>
    <t>Фактическая цена реализации, руб. без НДС</t>
  </si>
  <si>
    <t>Отклонение, руб. без НДС</t>
  </si>
  <si>
    <t>Вовлечение план</t>
  </si>
  <si>
    <t>Списание План</t>
  </si>
  <si>
    <t>Списано</t>
  </si>
  <si>
    <t>РВС</t>
  </si>
  <si>
    <t>Сумма, руб. без НДС</t>
  </si>
  <si>
    <t>Списано 15.07</t>
  </si>
  <si>
    <t>тех ошибка. Фото получены</t>
  </si>
  <si>
    <t>реализация (факт)</t>
  </si>
  <si>
    <t>не тебует</t>
  </si>
  <si>
    <t>не требует</t>
  </si>
  <si>
    <t>списание (факт)</t>
  </si>
  <si>
    <t>нет в списке для публикации</t>
  </si>
  <si>
    <t>По состоянию на 14.08.2025</t>
  </si>
  <si>
    <t>Остаток суммы неликвидов с учетом реализации/вовлечения/списания</t>
  </si>
  <si>
    <t>Покупатель</t>
  </si>
  <si>
    <t>Абаканвагонмаш</t>
  </si>
  <si>
    <t>АО "Рузхиммаш</t>
  </si>
  <si>
    <t>Сотрудник предприятия</t>
  </si>
  <si>
    <t>Выполнено</t>
  </si>
  <si>
    <t>Храним 10 лет. Опытные</t>
  </si>
  <si>
    <t>Списание (план)</t>
  </si>
  <si>
    <t>Реализовано.
Остаток 3 726 кг. на 24.08.2025</t>
  </si>
  <si>
    <t>Реализация (факт)</t>
  </si>
  <si>
    <t>Отклонение от общей суммы неликивидов</t>
  </si>
  <si>
    <t>Предприятие холдинга</t>
  </si>
  <si>
    <t>кол-во поз.</t>
  </si>
  <si>
    <t>сумма, руб. без НДС</t>
  </si>
  <si>
    <t>АО АВМ</t>
  </si>
  <si>
    <t xml:space="preserve"> 01.08.2025</t>
  </si>
  <si>
    <t xml:space="preserve"> 01.09.2025</t>
  </si>
  <si>
    <t>Перешло в неликвиды за период (+)/Исключено из неликвидов (-)</t>
  </si>
  <si>
    <t xml:space="preserve"> 01.07.2025</t>
  </si>
  <si>
    <t>Динамика движения неликвидных ТМЦ за период АВМ</t>
  </si>
  <si>
    <t xml:space="preserve"> 01.10.2025</t>
  </si>
  <si>
    <r>
      <rPr>
        <sz val="11"/>
        <color theme="1"/>
        <rFont val="Calibri"/>
        <family val="2"/>
        <charset val="204"/>
        <scheme val="minor"/>
      </rPr>
      <t>Перешло в неликвиды за период (+)</t>
    </r>
    <r>
      <rPr>
        <b/>
        <sz val="11"/>
        <color theme="1"/>
        <rFont val="Calibri"/>
        <family val="2"/>
        <charset val="204"/>
        <scheme val="minor"/>
      </rPr>
      <t>/ Исключено из неликвидов (-)</t>
    </r>
  </si>
  <si>
    <t xml:space="preserve"> 01.11.2025</t>
  </si>
  <si>
    <t>Вовлечение
июль факт</t>
  </si>
  <si>
    <t>Реализация
июль факт</t>
  </si>
  <si>
    <t>Списание
июль факт</t>
  </si>
  <si>
    <t>Реализация
август факт</t>
  </si>
  <si>
    <t>Списание
август факт</t>
  </si>
  <si>
    <t>Вовлечение
август факт</t>
  </si>
  <si>
    <t>Реализация план
октябрь</t>
  </si>
  <si>
    <t>Списание план
октябрь</t>
  </si>
  <si>
    <t>Вовлечение план
октябрь</t>
  </si>
  <si>
    <t>Реализация
сентябрь</t>
  </si>
  <si>
    <t>Списание
сентябрь</t>
  </si>
  <si>
    <t>Вовлечение
сентябрь</t>
  </si>
  <si>
    <t>https://market.rmrail.ru/admin/marketplace/publication/23589945-bfc4-46e6-9248-ef6d83493174/change/?_changelist_filters=company__id__exact%3D00ec37c9-522d-4933-801d-5d91d5d5ca1b%26q%3D%25D0%25BF%25D1%2580%25D0%25BE%25D1%2584%25D0%25B8%25D0%25BB%25D1%258C</t>
  </si>
  <si>
    <t>https://market.rmrail.ru/admin/marketplace/publication/a501e714-f5f6-4eed-abfa-46d10c017d85/change/?_changelist_filters=company__id__exact%3D00ec37c9-522d-4933-801d-5d91d5d5ca1b%26q%3D%25D0%25BF%25D1%2580%25D0%25BE%25D1%2584%25D0%25B8%25D0%25BB%25D1%258C%2B120</t>
  </si>
  <si>
    <t>https://market.rmrail.ru/admin/marketplace/publication/870a8067-0ba1-44d6-810b-01b0dd14d126/change/?_changelist_filters=company__id__exact%3D00ec37c9-522d-4933-801d-5d91d5d5ca1b%26q%3D%25D0%25BF%25D1%2580%25D0%25BE%25D1%2584%25D0%25B8%25D0%25BB%25D1%258C%2B120</t>
  </si>
  <si>
    <t>https://market.rmrail.ru/admin/marketplace/publication/fab926eb-e005-4b3c-99f7-bd499cf6d0d0/change/?_changelist_filters=company__id__exact%3D00ec37c9-522d-4933-801d-5d91d5d5ca1b%26q%3D%25D1%258F%25D0%25BC%25D0%25B0%25D0%25BB</t>
  </si>
  <si>
    <t>https://market.rmrail.ru/admin/marketplace/publication/19139653-218f-423c-b807-b03a5c9ad8ec/change/?_changelist_filters=company__id__exact%3D00ec37c9-522d-4933-801d-5d91d5d5ca1b%26q%3D%25D0%25BB%25D0%25B8%25D1%2581%25D1%2582</t>
  </si>
  <si>
    <t>https://market.rmrail.ru/admin/marketplace/publication/fe692edb-8262-4ce3-809b-a7f768c2842d/change/?_changelist_filters=company__id__exact%3D00ec37c9-522d-4933-801d-5d91d5d5ca1b%26q%3D</t>
  </si>
  <si>
    <t>https://market.rmrail.ru/admin/marketplace/publication/d1ca07d0-f9d9-4d3f-a50f-b1bac5636eb6/change/?_changelist_filters=company__id__exact%3D00ec37c9-522d-4933-801d-5d91d5d5ca1b</t>
  </si>
  <si>
    <t>https://market.rmrail.ru/admin/marketplace/publication/9a5e0f8e-6b25-4859-82a9-86d08cde25a3/change/?_changelist_filters=company__id__exact%3D00ec37c9-522d-4933-801d-5d91d5d5ca1b</t>
  </si>
  <si>
    <t>https://market.rmrail.ru/admin/marketplace/publication/5e9b879c-4b6b-4913-93eb-dd4b15fc311c/change/?_changelist_filters=company__id__exact%3D00ec37c9-522d-4933-801d-5d91d5d5ca1b</t>
  </si>
  <si>
    <t>https://market.rmrail.ru/admin/marketplace/publication/f0f401bc-65fb-4005-bd44-f2c6d821277d/change/?_changelist_filters=company__id__exact%3D00ec37c9-522d-4933-801d-5d91d5d5ca1b</t>
  </si>
  <si>
    <t>https://market.rmrail.ru/admin/marketplace/publication/a9a3bc46-a837-4e9e-92b9-daf104cba99c/change/?_changelist_filters=company__id__exact%3D00ec37c9-522d-4933-801d-5d91d5d5ca1b</t>
  </si>
  <si>
    <t>https://market.rmrail.ru/admin/marketplace/publication/fd00d365-7d92-40c9-84f2-6c81007e99c6/change/?_changelist_filters=all%3D%26company__id__exact%3D00ec37c9-522d-4933-801d-5d91d5d5ca1b</t>
  </si>
  <si>
    <t>https://market.rmrail.ru/admin/marketplace/publication/b91e4772-d738-4f1b-99ff-e71254049a43/change/?_changelist_filters=all%3D%26company__id__exact%3D00ec37c9-522d-4933-801d-5d91d5d5ca1b</t>
  </si>
  <si>
    <t>https://market.rmrail.ru/admin/marketplace/publication/ba12f157-49e2-4097-9d31-bcf8c6e8058d/change/?_changelist_filters=all%3D%26company__id__exact%3D00ec37c9-522d-4933-801d-5d91d5d5ca1b</t>
  </si>
  <si>
    <t>https://market.rmrail.ru/admin/marketplace/publication/d2e68f7d-3e41-42ed-ab83-853562f538fe/change/?_changelist_filters=company__id__exact%3D00ec37c9-522d-4933-801d-5d91d5d5ca1b%26q%3D%25D1%258F%25D0%25BC%25D0%25B0%25D0%25BB</t>
  </si>
  <si>
    <t>https://market.rmrail.ru/admin/marketplace/publication/531513da-afc8-4070-9315-70ab3378f538/change/?_changelist_filters=company__id__exact%3D00ec37c9-522d-4933-801d-5d91d5d5ca1b</t>
  </si>
  <si>
    <t>https://market.rmrail.ru/admin/marketplace/publication/b6c2bdb0-b0e1-43dc-a5f3-f7ca3bc345f8/change/#%D0%BE%D1%81%D0%BD%D0%BE%D0%B2%D0%BD%D0%B0%D1%8F-%D0%B8%D0%BD%D1%84%D0%BE%D1%80%D0%BC%D0%B0%D1%86%D0%B8%D1%8F-tab</t>
  </si>
  <si>
    <t>https://market.rmrail.ru/admin/marketplace/publication/45a93db8-9ed8-4a33-bb4b-292d27014341/change/?_changelist_filters=company__id__exact%3D00ec37c9-522d-4933-801d-5d91d5d5ca1b</t>
  </si>
  <si>
    <t>https://market.rmrail.ru/admin/marketplace/publication/2e23e1f3-2594-4d33-b7e6-cb2787c2ee14/change/?_changelist_filters=company__id__exact%3D00ec37c9-522d-4933-801d-5d91d5d5ca1b%26q%3D%25D0%25BB%25D0%25B8%25D1%2581%25D1%2582</t>
  </si>
  <si>
    <t>https://market.rmrail.ru/admin/marketplace/publication/de50b64a-bf39-4dc3-a758-0ef1dc4605fc/change/?_changelist_filters=company__id__exact%3D00ec37c9-522d-4933-801d-5d91d5d5ca1b%26q%3D%25D0%25BF%25D0%25B0%25D1%2581%25D1%2582%25D0%25B0</t>
  </si>
  <si>
    <t>https://market.rmrail.ru/admin/marketplace/publication/e0c34f39-28e0-4f7b-8e1b-8e89eaf57b28/change/?_changelist_filters=company__id__exact%3D00ec37c9-522d-4933-801d-5d91d5d5ca1b%26q%3D%25D0%25B1%25D0%25B5%25D1%2580%25D1%2583%25D1%2588%25D0%25B8#%D0%BE%D1%81%D0%BD%D0%BE%D0%B2%D0%BD%D0%B0%D1%8F-%D0%B8%D0%BD%D1%84%D0%BE%D1%80%D0%BC%D0%B0%D1%86%D0%B8%D1%8F-tab</t>
  </si>
  <si>
    <t>https://market.rmrail.ru/admin/marketplace/publication/5cbd0ca5-42e8-47f4-a66e-4e8f3fb42cba/change/?_changelist_filters=company__id__exact%3D00ec37c9-522d-4933-801d-5d91d5d5ca1b%26q%3D%25D0%25BA%25D1%2580%25D0%25B5%25D0%25BC#%D0%BE%D1%81%D0%BD%D0%BE%D0%B2%D0%BD%D0%B0%D1%8F-%D0%B8%D0%BD%D1%84%D0%BE%D1%80%D0%BC%D0%B0%D1%86%D0%B8%D1%8F-tab</t>
  </si>
  <si>
    <t>https://market.rmrail.ru/admin/marketplace/publication/aa5858e0-5893-437a-a9c0-18d253554738/change/?_changelist_filters=company__id__exact%3D00ec37c9-522d-4933-801d-5d91d5d5ca1b%26q%3D%25D1%2580%25D1%2583%25D0%25BA%25D0%25B0%25D0%25B2%25D0%25B8%25D1%2586%25D1%258B</t>
  </si>
  <si>
    <t>https://market.rmrail.ru/admin/marketplace/publication/53458167-98cc-4067-ad13-812f8cf83c03/change/?_changelist_filters=company__id__exact%3D00ec37c9-522d-4933-801d-5d91d5d5ca1b%26q%3D%25D0%25BD%25D0%25B0%25D0%25BA%25D0%25BE%25D0%25BB%25D0%25B5</t>
  </si>
  <si>
    <t>https://market.rmrail.ru/admin/marketplace/publication/baefa8f0-1ad1-4e46-994a-af299f0c53cc/change/?_changelist_filters=company__id__exact%3D00ec37c9-522d-4933-801d-5d91d5d5ca1b%26q%3D%25D0%25BB%25D0%25B5%25D0%25BD%25D1%2582%25D0%25B0</t>
  </si>
  <si>
    <t>https://market.rmrail.ru/admin/marketplace/publication/2f371b50-2a7a-4b22-b752-85c294a80e30/change/?_changelist_filters=company__id__exact%3D00ec37c9-522d-4933-801d-5d91d5d5ca1b%26q%3D%25D0%25BA%25D0%25B5%25D1%2580%25D0%25BE%25D1%2581%25D0%25B8%25D0%25BD</t>
  </si>
  <si>
    <t>https://market.rmrail.ru/admin/marketplace/publication/40f62cee-7c76-48ce-ad9a-c4d2824feda9/change/?_changelist_filters=company__id__exact%3D00ec37c9-522d-4933-801d-5d91d5d5ca1b%26q%3D%25D0%25BD%25D0%25B0%25D1%2580%25D1%2583%25D0%25BA%25D0%25B0%25D0%25B2%25D0%25BD%25D0%25B8%25D0%25BA%25D0%25B8</t>
  </si>
  <si>
    <t>https://market.rmrail.ru/admin/marketplace/publication/9ec50e7f-d915-48a8-a4ea-5a5e99306b27/change/?_changelist_filters=company__id__exact%3D00ec37c9-522d-4933-801d-5d91d5d5ca1b%26q%3D%25D0%25BE%25D1%2587%25D0%25BA%25D0%25B8</t>
  </si>
  <si>
    <t>https://market.rmrail.ru/admin/marketplace/publication/c7e2923e-b7b3-45e5-9102-13a7f0876fe4/change/?_changelist_filters=company__id__exact%3D00ec37c9-522d-4933-801d-5d91d5d5ca1b%26q%3D%25D0%25B0%25D0%25BA%25D0%25BA%25D1%2583%25D0%25BC</t>
  </si>
  <si>
    <t>https://market.rmrail.ru/admin/marketplace/publication/ebfb4c95-4859-4f87-b392-737bf7bf6e6c/change/?_changelist_filters=company__id__exact%3D00ec37c9-522d-4933-801d-5d91d5d5ca1b%26q%3D%25D0%25B4%25D0%25B2%25D0%25B5%25D1%2580%25D1%258C</t>
  </si>
  <si>
    <t>https://market.rmrail.ru/admin/marketplace/publication/441feba5-c2f0-4ca7-8c23-7b2482da7466/change/?_changelist_filters=company__id__exact%3D00ec37c9-522d-4933-801d-5d91d5d5ca1b%26q%3D%25D0%25BC%25D0%25B0%25D1%2581%25D1%2582%25D0%25B8%25D0%25BA%25D0%25B0</t>
  </si>
  <si>
    <t>https://market.rmrail.ru/admin/marketplace/publication/690029c9-bf7c-44c3-bba2-ffaaaa9cdd12/change/?_changelist_filters=company__id__exact%3D00ec37c9-522d-4933-801d-5d91d5d5ca1b%26q%3D%25D0%25BC%25D0%25B0%25D1%2581%25D0%25BA%25D0%25B0</t>
  </si>
  <si>
    <t>https://market.rmrail.ru/admin/marketplace/publication/ae2aa796-7065-498c-b20d-11c8c129f57b/change/?_changelist_filters=company__id__exact%3D00ec37c9-522d-4933-801d-5d91d5d5ca1b%26q%3D%25D0%25BA%25D0%25B0%25D1%2580%25D1%2582%25D0%25BE%25D0%25BD</t>
  </si>
  <si>
    <t>https://market.rmrail.ru/admin/marketplace/publication/3718f0ae-16e9-4326-adfd-8797e47a0f7e/change/?_changelist_filters=company__id__exact%3D00ec37c9-522d-4933-801d-5d91d5d5ca1b%26q%3D%25D0%25B4%25D0%25B5%25D1%2580%25D0%25B6%25D0%25B0%25D1%2582%25D0%25B5%25D0%25BB%25D1%258C</t>
  </si>
  <si>
    <t>https://market.rmrail.ru/admin/marketplace/publication/8d1f9702-3b7e-4cac-a31c-f7a74e1365ed/change/?_changelist_filters=company__id__exact%3D00ec37c9-522d-4933-801d-5d91d5d5ca1b%26q%3D%25D0%25BD%25D0%25BE%25D0%25B6%25D0%25BD%25D0%25B8%25D1%2586%25D1%258B</t>
  </si>
  <si>
    <t>https://market.rmrail.ru/admin/marketplace/publication/5ea3acfe-2de2-4399-804b-5b9bc978b4dd/change/?_changelist_filters=company__id__exact%3D00ec37c9-522d-4933-801d-5d91d5d5ca1b%26q%3D%25D0%25BA%25D1%2580%25D0%25B0%25D0%25BD</t>
  </si>
  <si>
    <t>https://market.rmrail.ru/admin/marketplace/publication/893c24bb-f50c-4eb0-b9e9-429b7e5d044a/change/?_changelist_filters=company__id__exact%3D00ec37c9-522d-4933-801d-5d91d5d5ca1b%26q%3D%25D1%2588%25D0%25B0%25D0%25B9%25D0%25B1%25D0%25B0</t>
  </si>
  <si>
    <t>https://market.rmrail.ru/admin/marketplace/publication/fac8af5d-ec08-4969-a239-ed310e31c637/change/?_changelist_filters=company__id__exact%3D00ec37c9-522d-4933-801d-5d91d5d5ca1b%26q%3D%25D0%25B7%25D0%25B0%25D0%25BA%25D0%25BB%25D0%25B5%25D0%25BF%25D0%25BA%25D0%25B0</t>
  </si>
  <si>
    <t>https://market.rmrail.ru/admin/marketplace/publication/82539c4f-e116-4eea-9c7a-71f4ce3f2d52/change/?_changelist_filters=company__id__exact%3D00ec37c9-522d-4933-801d-5d91d5d5ca1b%26q%3D%25D0%25B1%25D0%25BE%25D0%25BB%25D1%2582</t>
  </si>
  <si>
    <t>https://market.rmrail.ru/admin/marketplace/publication/83a2d96a-286b-4f53-9132-4214a8a52f38/change/?_changelist_filters=company__id__exact%3D00ec37c9-522d-4933-801d-5d91d5d5ca1b%26q%3D%25D0%25B1%25D0%25BE%25D0%25BB%25D1%2582</t>
  </si>
  <si>
    <t>https://market.rmrail.ru/admin/marketplace/publication/19593896-4b51-4da1-8e3a-21f52b8e4867/change/?_changelist_filters=company__id__exact%3D00ec37c9-522d-4933-801d-5d91d5d5ca1b%26q%3D%25D0%25B2%25D0%25B8%25D0%25BD%25D1%2582</t>
  </si>
  <si>
    <t>https://market.rmrail.ru/admin/marketplace/publication/bd2e98d2-c0d2-4dce-a951-4bcefd483352/change/?_changelist_filters=company__id__exact%3D00ec37c9-522d-4933-801d-5d91d5d5ca1b%26q%3D%25D0%25BE%25D0%25BF%25D0%25BE%25D1%2580%25D0%25B0</t>
  </si>
  <si>
    <t>https://market.rmrail.ru/avito/publication/8ca1bbea-07a9-4600-ac6b-956625e79f47/?publication_id=b0fb6f7a-1c17-4de2-9abb-a7e9e7613763</t>
  </si>
  <si>
    <t>https://market.rmrail.ru/admin/marketplace/publication/f3c43ea4-30fc-4f9a-ba27-dd0342942757/change/?_changelist_filters=company__id__exact%3D00ec37c9-522d-4933-801d-5d91d5d5ca1b%26q%3D%25D1%2588%25D0%25B0%25D1%2580%25D0%25BD%25D0%25B8%25D1%2580</t>
  </si>
  <si>
    <t>https://market.rmrail.ru/admin/marketplace/publication/058b542c-5c70-43ca-a615-d2470806fe8c/change/?_changelist_filters=company__id__exact%3D00ec37c9-522d-4933-801d-5d91d5d5ca1b%26q%3D%25D0%25B7%25D0%25B0%25D0%25BF%25D0%25BE%25D1%2580</t>
  </si>
  <si>
    <t>Статус по наполнению Маркет РМ Рейл</t>
  </si>
  <si>
    <t>https://market.rmrail.ru/admin/marketplace/publication/c9951488-53a7-4378-bab5-2db9a2827757/change/?_changelist_filters=company__id__exact%3D00ec37c9-522d-4933-801d-5d91d5d5ca1b%26q%3D%25D0%25BB%25D0%25B8%25D1%2581%25D1%2582</t>
  </si>
  <si>
    <t>https://market.rmrail.ru/admin/marketplace/publication/1d6a882a-4010-4bca-81b4-3330f9f90a9c/change/?_changelist_filters=company__id__exact%3D00ec37c9-522d-4933-801d-5d91d5d5ca1b%26q%3D%25D0%25BA%25D1%2580%25D1%2583%25D0%25B3</t>
  </si>
  <si>
    <t>https://market.rmrail.ru/admin/marketplace/publication/96df7dee-a240-4039-bfb9-7c4d4087308e/change/?_changelist_filters=company__id__exact%3D00ec37c9-522d-4933-801d-5d91d5d5ca1b%26q%3D%25D1%2588%25D0%25B2%25D0%25B5%25D0%25BB%25D0%25BB%25D0%25B5%25D1%2580</t>
  </si>
  <si>
    <t>https://market.rmrail.ru/admin/marketplace/publication/33cda373-6562-492a-bdef-1a7d3c414cb5/change/?_changelist_filters=company__id__exact%3D00ec37c9-522d-4933-801d-5d91d5d5ca1b%26q%3D%25D0%25B2%25D0%25B8%25D0%25BD%25D1%2582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</si>
</sst>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\ _₽_-;\-* #,##0.00\ _₽_-;_-* &quot;-&quot;??\ _₽_-;_-@_-"/>
    <numFmt numFmtId="164" formatCode="0.0"/>
    <numFmt numFmtId="165" formatCode="0000000000"/>
    <numFmt numFmtId="166" formatCode="_-* #,##0\ _₽_-;\-* #,##0\ _₽_-;_-* &quot;-&quot;??\ _₽_-;_-@_-"/>
    <numFmt numFmtId="167" formatCode="0.000"/>
    <numFmt numFmtId="168" formatCode="#,##0.000"/>
    <numFmt numFmtId="169" formatCode="0.00_ ;[Red]\-0.00\ 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i/>
      <sz val="8"/>
      <name val="Arial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</font>
    <font>
      <b/>
      <sz val="12"/>
      <color theme="1"/>
      <name val="Calibri"/>
      <family val="2"/>
      <charset val="204"/>
      <scheme val="minor"/>
    </font>
    <font>
      <b/>
      <sz val="11"/>
      <color rgb="FFFF0000"/>
      <name val="Arial"/>
      <family val="2"/>
      <charset val="204"/>
    </font>
    <font>
      <sz val="11"/>
      <name val="Calibri"/>
      <family val="2"/>
      <scheme val="minor"/>
    </font>
    <font>
      <b/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/>
        <bgColor theme="4" tint="0.79998168889431442"/>
      </patternFill>
    </fill>
    <fill>
      <patternFill patternType="solid">
        <fgColor rgb="FFFF0000"/>
        <bgColor theme="4" tint="0.79998168889431442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0"/>
      </left>
      <right style="thin">
        <color indexed="60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27" fillId="0" borderId="0"/>
    <xf numFmtId="0" fontId="31" fillId="0" borderId="0"/>
    <xf numFmtId="9" fontId="2" fillId="0" borderId="0" applyFont="0" applyFill="0" applyBorder="0" applyAlignment="0" applyProtection="0"/>
    <xf numFmtId="0" fontId="40" fillId="0" borderId="0" applyNumberFormat="0" applyFill="0" applyBorder="0" applyAlignment="0" applyProtection="0"/>
  </cellStyleXfs>
  <cellXfs count="385">
    <xf numFmtId="0" fontId="0" fillId="0" borderId="0" xfId="0"/>
    <xf numFmtId="0" fontId="3" fillId="0" borderId="0" xfId="0" applyFont="1"/>
    <xf numFmtId="4" fontId="0" fillId="0" borderId="0" xfId="0" applyNumberFormat="1"/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6" fontId="8" fillId="0" borderId="0" xfId="1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0" fontId="14" fillId="0" borderId="0" xfId="0" applyFont="1"/>
    <xf numFmtId="0" fontId="14" fillId="0" borderId="0" xfId="0" applyFont="1" applyAlignment="1">
      <alignment horizontal="center"/>
    </xf>
    <xf numFmtId="4" fontId="14" fillId="0" borderId="0" xfId="0" applyNumberFormat="1" applyFont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right" vertical="center" wrapText="1"/>
    </xf>
    <xf numFmtId="0" fontId="15" fillId="0" borderId="0" xfId="0" applyFont="1"/>
    <xf numFmtId="0" fontId="0" fillId="0" borderId="3" xfId="0" applyBorder="1"/>
    <xf numFmtId="4" fontId="0" fillId="0" borderId="3" xfId="0" applyNumberFormat="1" applyBorder="1"/>
    <xf numFmtId="4" fontId="0" fillId="0" borderId="5" xfId="0" applyNumberFormat="1" applyBorder="1"/>
    <xf numFmtId="4" fontId="3" fillId="0" borderId="2" xfId="0" applyNumberFormat="1" applyFont="1" applyBorder="1"/>
    <xf numFmtId="0" fontId="0" fillId="0" borderId="3" xfId="0" applyBorder="1" applyAlignment="1">
      <alignment vertical="top"/>
    </xf>
    <xf numFmtId="4" fontId="0" fillId="0" borderId="3" xfId="0" applyNumberFormat="1" applyBorder="1" applyAlignment="1">
      <alignment vertical="top"/>
    </xf>
    <xf numFmtId="0" fontId="0" fillId="0" borderId="0" xfId="0" applyAlignment="1">
      <alignment vertical="top"/>
    </xf>
    <xf numFmtId="2" fontId="14" fillId="4" borderId="2" xfId="0" applyNumberFormat="1" applyFont="1" applyFill="1" applyBorder="1" applyAlignment="1">
      <alignment wrapText="1"/>
    </xf>
    <xf numFmtId="43" fontId="8" fillId="0" borderId="0" xfId="1" applyFont="1" applyAlignment="1">
      <alignment horizontal="center" vertical="center"/>
    </xf>
    <xf numFmtId="4" fontId="5" fillId="2" borderId="3" xfId="0" applyNumberFormat="1" applyFont="1" applyFill="1" applyBorder="1" applyAlignment="1">
      <alignment horizontal="center" wrapText="1"/>
    </xf>
    <xf numFmtId="0" fontId="14" fillId="2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4" fontId="6" fillId="6" borderId="3" xfId="0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/>
    </xf>
    <xf numFmtId="4" fontId="6" fillId="2" borderId="3" xfId="0" applyNumberFormat="1" applyFont="1" applyFill="1" applyBorder="1" applyAlignment="1">
      <alignment horizontal="right" vertical="center" wrapText="1"/>
    </xf>
    <xf numFmtId="4" fontId="5" fillId="2" borderId="3" xfId="0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justify" vertical="center"/>
    </xf>
    <xf numFmtId="0" fontId="18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4" fontId="5" fillId="3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justify" vertical="center"/>
    </xf>
    <xf numFmtId="0" fontId="5" fillId="3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3" borderId="3" xfId="0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6" borderId="3" xfId="0" applyFill="1" applyBorder="1"/>
    <xf numFmtId="0" fontId="5" fillId="2" borderId="3" xfId="0" applyFont="1" applyFill="1" applyBorder="1" applyAlignment="1">
      <alignment horizontal="right" vertical="center" wrapText="1"/>
    </xf>
    <xf numFmtId="0" fontId="0" fillId="2" borderId="3" xfId="0" applyFill="1" applyBorder="1" applyAlignment="1">
      <alignment vertical="center" wrapText="1"/>
    </xf>
    <xf numFmtId="0" fontId="12" fillId="3" borderId="3" xfId="0" applyFont="1" applyFill="1" applyBorder="1" applyAlignment="1">
      <alignment horizontal="center" vertical="center"/>
    </xf>
    <xf numFmtId="166" fontId="12" fillId="3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justify" vertical="center"/>
    </xf>
    <xf numFmtId="49" fontId="6" fillId="0" borderId="3" xfId="0" applyNumberFormat="1" applyFont="1" applyBorder="1" applyAlignment="1">
      <alignment horizontal="justify" vertical="center"/>
    </xf>
    <xf numFmtId="164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justify" vertical="center"/>
    </xf>
    <xf numFmtId="49" fontId="6" fillId="4" borderId="3" xfId="0" applyNumberFormat="1" applyFont="1" applyFill="1" applyBorder="1" applyAlignment="1">
      <alignment horizontal="justify" vertical="center"/>
    </xf>
    <xf numFmtId="0" fontId="0" fillId="4" borderId="3" xfId="0" applyFill="1" applyBorder="1"/>
    <xf numFmtId="3" fontId="6" fillId="4" borderId="3" xfId="0" applyNumberFormat="1" applyFont="1" applyFill="1" applyBorder="1" applyAlignment="1">
      <alignment horizontal="right" vertical="center"/>
    </xf>
    <xf numFmtId="4" fontId="6" fillId="4" borderId="3" xfId="0" applyNumberFormat="1" applyFont="1" applyFill="1" applyBorder="1" applyAlignment="1">
      <alignment horizontal="right" vertical="center"/>
    </xf>
    <xf numFmtId="0" fontId="0" fillId="4" borderId="3" xfId="0" applyFill="1" applyBorder="1" applyAlignment="1">
      <alignment horizontal="center"/>
    </xf>
    <xf numFmtId="0" fontId="0" fillId="4" borderId="3" xfId="0" applyFill="1" applyBorder="1" applyAlignment="1">
      <alignment horizontal="right"/>
    </xf>
    <xf numFmtId="0" fontId="6" fillId="2" borderId="3" xfId="0" applyFont="1" applyFill="1" applyBorder="1" applyAlignment="1">
      <alignment horizontal="right" vertical="center"/>
    </xf>
    <xf numFmtId="4" fontId="5" fillId="2" borderId="3" xfId="0" applyNumberFormat="1" applyFont="1" applyFill="1" applyBorder="1" applyAlignment="1">
      <alignment horizontal="right" vertical="center"/>
    </xf>
    <xf numFmtId="2" fontId="14" fillId="4" borderId="1" xfId="0" applyNumberFormat="1" applyFont="1" applyFill="1" applyBorder="1" applyAlignment="1">
      <alignment wrapText="1"/>
    </xf>
    <xf numFmtId="0" fontId="5" fillId="2" borderId="3" xfId="0" applyFont="1" applyFill="1" applyBorder="1" applyAlignment="1">
      <alignment horizontal="center" vertical="center" wrapText="1"/>
    </xf>
    <xf numFmtId="2" fontId="14" fillId="5" borderId="3" xfId="0" applyNumberFormat="1" applyFont="1" applyFill="1" applyBorder="1" applyAlignment="1">
      <alignment horizontal="left" wrapText="1"/>
    </xf>
    <xf numFmtId="3" fontId="6" fillId="0" borderId="3" xfId="0" applyNumberFormat="1" applyFont="1" applyBorder="1" applyAlignment="1">
      <alignment horizontal="center" vertical="center"/>
    </xf>
    <xf numFmtId="2" fontId="14" fillId="4" borderId="3" xfId="0" applyNumberFormat="1" applyFont="1" applyFill="1" applyBorder="1" applyAlignment="1">
      <alignment horizontal="left" wrapText="1"/>
    </xf>
    <xf numFmtId="1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3" fontId="5" fillId="2" borderId="3" xfId="0" applyNumberFormat="1" applyFont="1" applyFill="1" applyBorder="1" applyAlignment="1">
      <alignment horizontal="justify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5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justify" vertical="center"/>
    </xf>
    <xf numFmtId="4" fontId="7" fillId="0" borderId="3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 wrapText="1"/>
    </xf>
    <xf numFmtId="2" fontId="7" fillId="0" borderId="3" xfId="0" applyNumberFormat="1" applyFont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justify" vertical="center"/>
    </xf>
    <xf numFmtId="0" fontId="4" fillId="3" borderId="3" xfId="0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24" fillId="0" borderId="3" xfId="0" applyFont="1" applyBorder="1" applyAlignment="1">
      <alignment horizontal="center" vertical="center"/>
    </xf>
    <xf numFmtId="165" fontId="24" fillId="0" borderId="3" xfId="0" applyNumberFormat="1" applyFont="1" applyBorder="1" applyAlignment="1">
      <alignment horizontal="center" vertical="center"/>
    </xf>
    <xf numFmtId="0" fontId="24" fillId="0" borderId="3" xfId="0" applyFont="1" applyBorder="1" applyAlignment="1">
      <alignment horizontal="justify" vertical="center"/>
    </xf>
    <xf numFmtId="4" fontId="24" fillId="0" borderId="3" xfId="0" applyNumberFormat="1" applyFont="1" applyBorder="1" applyAlignment="1">
      <alignment horizontal="center" vertical="center"/>
    </xf>
    <xf numFmtId="14" fontId="24" fillId="0" borderId="3" xfId="0" applyNumberFormat="1" applyFont="1" applyBorder="1" applyAlignment="1">
      <alignment horizontal="center" vertical="center"/>
    </xf>
    <xf numFmtId="0" fontId="25" fillId="0" borderId="0" xfId="0" applyFont="1"/>
    <xf numFmtId="2" fontId="24" fillId="0" borderId="3" xfId="0" applyNumberFormat="1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justify" vertical="center" wrapText="1"/>
    </xf>
    <xf numFmtId="4" fontId="24" fillId="0" borderId="3" xfId="0" applyNumberFormat="1" applyFont="1" applyBorder="1" applyAlignment="1">
      <alignment horizontal="center" vertical="center" wrapText="1"/>
    </xf>
    <xf numFmtId="0" fontId="0" fillId="6" borderId="3" xfId="0" applyFill="1" applyBorder="1" applyAlignment="1">
      <alignment horizontal="center"/>
    </xf>
    <xf numFmtId="0" fontId="25" fillId="6" borderId="3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 vertical="center"/>
    </xf>
    <xf numFmtId="43" fontId="13" fillId="3" borderId="3" xfId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43" fontId="13" fillId="0" borderId="3" xfId="1" applyFont="1" applyFill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4" fontId="13" fillId="0" borderId="3" xfId="1" applyNumberFormat="1" applyFont="1" applyFill="1" applyBorder="1" applyAlignment="1">
      <alignment vertical="center"/>
    </xf>
    <xf numFmtId="14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4" fontId="13" fillId="6" borderId="3" xfId="1" applyNumberFormat="1" applyFont="1" applyFill="1" applyBorder="1" applyAlignment="1">
      <alignment vertical="center"/>
    </xf>
    <xf numFmtId="166" fontId="13" fillId="0" borderId="3" xfId="1" applyNumberFormat="1" applyFont="1" applyFill="1" applyBorder="1" applyAlignment="1">
      <alignment horizontal="center" vertical="center"/>
    </xf>
    <xf numFmtId="14" fontId="13" fillId="0" borderId="3" xfId="0" applyNumberFormat="1" applyFont="1" applyBorder="1" applyAlignment="1">
      <alignment horizontal="center" vertical="center" wrapText="1"/>
    </xf>
    <xf numFmtId="43" fontId="26" fillId="0" borderId="3" xfId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66" fontId="13" fillId="0" borderId="3" xfId="1" applyNumberFormat="1" applyFont="1" applyFill="1" applyBorder="1" applyAlignment="1">
      <alignment horizontal="center" vertical="center" wrapText="1"/>
    </xf>
    <xf numFmtId="4" fontId="13" fillId="0" borderId="3" xfId="1" applyNumberFormat="1" applyFont="1" applyFill="1" applyBorder="1" applyAlignment="1">
      <alignment vertical="center" wrapText="1"/>
    </xf>
    <xf numFmtId="43" fontId="13" fillId="0" borderId="3" xfId="1" applyFont="1" applyFill="1" applyBorder="1" applyAlignment="1">
      <alignment horizontal="center" vertical="center" wrapText="1"/>
    </xf>
    <xf numFmtId="4" fontId="13" fillId="6" borderId="3" xfId="1" applyNumberFormat="1" applyFont="1" applyFill="1" applyBorder="1" applyAlignment="1">
      <alignment vertical="center" wrapText="1"/>
    </xf>
    <xf numFmtId="4" fontId="13" fillId="0" borderId="3" xfId="0" applyNumberFormat="1" applyFont="1" applyBorder="1" applyAlignment="1">
      <alignment vertical="center" wrapText="1"/>
    </xf>
    <xf numFmtId="166" fontId="12" fillId="2" borderId="3" xfId="1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4" fontId="12" fillId="2" borderId="3" xfId="0" applyNumberFormat="1" applyFont="1" applyFill="1" applyBorder="1" applyAlignment="1">
      <alignment vertical="center"/>
    </xf>
    <xf numFmtId="0" fontId="12" fillId="2" borderId="3" xfId="0" applyFont="1" applyFill="1" applyBorder="1" applyAlignment="1">
      <alignment horizontal="justify" vertical="center"/>
    </xf>
    <xf numFmtId="4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4" fontId="9" fillId="0" borderId="3" xfId="0" applyNumberFormat="1" applyFont="1" applyBorder="1" applyAlignment="1">
      <alignment horizontal="center" vertical="center"/>
    </xf>
    <xf numFmtId="0" fontId="28" fillId="0" borderId="0" xfId="2" applyFont="1" applyAlignment="1">
      <alignment horizontal="center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center" vertical="center" wrapText="1"/>
    </xf>
    <xf numFmtId="0" fontId="29" fillId="0" borderId="0" xfId="2" applyFont="1" applyAlignment="1">
      <alignment horizontal="center" vertical="center" wrapText="1"/>
    </xf>
    <xf numFmtId="43" fontId="28" fillId="0" borderId="0" xfId="1" applyFont="1" applyAlignment="1">
      <alignment horizontal="center" vertical="center" wrapText="1"/>
    </xf>
    <xf numFmtId="0" fontId="28" fillId="0" borderId="0" xfId="2" applyFont="1"/>
    <xf numFmtId="0" fontId="30" fillId="0" borderId="0" xfId="2" applyFont="1" applyAlignment="1">
      <alignment horizontal="center"/>
    </xf>
    <xf numFmtId="0" fontId="31" fillId="0" borderId="11" xfId="3" applyBorder="1" applyAlignment="1">
      <alignment vertical="top"/>
    </xf>
    <xf numFmtId="4" fontId="31" fillId="0" borderId="11" xfId="3" applyNumberFormat="1" applyBorder="1" applyAlignment="1">
      <alignment horizontal="right" vertical="top" wrapText="1"/>
    </xf>
    <xf numFmtId="167" fontId="31" fillId="0" borderId="11" xfId="3" applyNumberFormat="1" applyBorder="1" applyAlignment="1">
      <alignment horizontal="right" vertical="top" wrapText="1"/>
    </xf>
    <xf numFmtId="0" fontId="28" fillId="0" borderId="3" xfId="2" applyFont="1" applyBorder="1" applyAlignment="1">
      <alignment horizontal="center" vertical="center" wrapText="1"/>
    </xf>
    <xf numFmtId="0" fontId="29" fillId="8" borderId="3" xfId="2" applyFont="1" applyFill="1" applyBorder="1" applyAlignment="1">
      <alignment horizontal="center" vertical="center" wrapText="1"/>
    </xf>
    <xf numFmtId="43" fontId="28" fillId="6" borderId="3" xfId="1" applyFont="1" applyFill="1" applyBorder="1" applyAlignment="1">
      <alignment horizontal="center" vertical="center" wrapText="1"/>
    </xf>
    <xf numFmtId="2" fontId="31" fillId="0" borderId="11" xfId="3" applyNumberFormat="1" applyBorder="1" applyAlignment="1">
      <alignment horizontal="right" vertical="top" wrapText="1"/>
    </xf>
    <xf numFmtId="0" fontId="28" fillId="0" borderId="3" xfId="2" applyFont="1" applyBorder="1" applyAlignment="1">
      <alignment horizontal="center"/>
    </xf>
    <xf numFmtId="0" fontId="28" fillId="0" borderId="3" xfId="2" applyFont="1" applyBorder="1" applyAlignment="1">
      <alignment horizontal="left"/>
    </xf>
    <xf numFmtId="0" fontId="28" fillId="9" borderId="3" xfId="2" applyFont="1" applyFill="1" applyBorder="1" applyAlignment="1">
      <alignment horizontal="center" vertical="center" wrapText="1"/>
    </xf>
    <xf numFmtId="3" fontId="29" fillId="8" borderId="3" xfId="2" applyNumberFormat="1" applyFont="1" applyFill="1" applyBorder="1" applyAlignment="1">
      <alignment horizontal="center" vertical="center" wrapText="1"/>
    </xf>
    <xf numFmtId="0" fontId="28" fillId="6" borderId="3" xfId="2" applyFont="1" applyFill="1" applyBorder="1" applyAlignment="1">
      <alignment horizontal="center"/>
    </xf>
    <xf numFmtId="0" fontId="28" fillId="6" borderId="3" xfId="2" applyFont="1" applyFill="1" applyBorder="1"/>
    <xf numFmtId="168" fontId="31" fillId="0" borderId="11" xfId="3" applyNumberFormat="1" applyBorder="1" applyAlignment="1">
      <alignment horizontal="right" vertical="top" wrapText="1"/>
    </xf>
    <xf numFmtId="0" fontId="28" fillId="0" borderId="3" xfId="2" applyFont="1" applyBorder="1" applyAlignment="1">
      <alignment horizontal="left" wrapText="1"/>
    </xf>
    <xf numFmtId="4" fontId="28" fillId="0" borderId="0" xfId="2" applyNumberFormat="1" applyFont="1" applyAlignment="1">
      <alignment horizontal="center"/>
    </xf>
    <xf numFmtId="0" fontId="28" fillId="0" borderId="3" xfId="2" applyFont="1" applyBorder="1" applyAlignment="1">
      <alignment horizontal="center" vertical="center"/>
    </xf>
    <xf numFmtId="3" fontId="29" fillId="0" borderId="3" xfId="2" applyNumberFormat="1" applyFont="1" applyBorder="1" applyAlignment="1">
      <alignment horizontal="center" vertical="center" wrapText="1"/>
    </xf>
    <xf numFmtId="0" fontId="29" fillId="0" borderId="3" xfId="2" applyFont="1" applyBorder="1" applyAlignment="1">
      <alignment horizontal="center" vertical="center" wrapText="1"/>
    </xf>
    <xf numFmtId="0" fontId="28" fillId="0" borderId="5" xfId="2" applyFont="1" applyBorder="1" applyAlignment="1">
      <alignment horizontal="center"/>
    </xf>
    <xf numFmtId="0" fontId="28" fillId="0" borderId="5" xfId="2" applyFont="1" applyBorder="1" applyAlignment="1">
      <alignment horizontal="left" wrapText="1"/>
    </xf>
    <xf numFmtId="0" fontId="28" fillId="0" borderId="5" xfId="2" applyFont="1" applyBorder="1" applyAlignment="1">
      <alignment horizontal="center" vertical="center"/>
    </xf>
    <xf numFmtId="0" fontId="13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vertical="center" wrapText="1"/>
    </xf>
    <xf numFmtId="1" fontId="28" fillId="0" borderId="3" xfId="2" applyNumberFormat="1" applyFont="1" applyBorder="1" applyAlignment="1">
      <alignment horizontal="center" vertical="center"/>
    </xf>
    <xf numFmtId="0" fontId="28" fillId="0" borderId="0" xfId="2" applyFont="1" applyAlignment="1">
      <alignment horizontal="center" vertical="center"/>
    </xf>
    <xf numFmtId="3" fontId="28" fillId="10" borderId="3" xfId="2" applyNumberFormat="1" applyFont="1" applyFill="1" applyBorder="1" applyAlignment="1">
      <alignment horizontal="center" vertical="center" wrapText="1"/>
    </xf>
    <xf numFmtId="0" fontId="29" fillId="0" borderId="0" xfId="2" applyFont="1" applyAlignment="1">
      <alignment horizontal="center" vertical="center"/>
    </xf>
    <xf numFmtId="43" fontId="28" fillId="0" borderId="0" xfId="1" applyFont="1" applyAlignment="1">
      <alignment horizontal="center" vertical="center"/>
    </xf>
    <xf numFmtId="43" fontId="29" fillId="0" borderId="0" xfId="1" applyFont="1" applyAlignment="1">
      <alignment horizontal="center" vertical="center"/>
    </xf>
    <xf numFmtId="0" fontId="0" fillId="6" borderId="3" xfId="0" applyFill="1" applyBorder="1" applyAlignment="1">
      <alignment horizontal="center" vertical="center" wrapText="1"/>
    </xf>
    <xf numFmtId="4" fontId="8" fillId="0" borderId="0" xfId="0" applyNumberFormat="1" applyFont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1" fillId="0" borderId="10" xfId="3" applyBorder="1" applyAlignment="1">
      <alignment vertical="top" wrapText="1" indent="2"/>
    </xf>
    <xf numFmtId="0" fontId="31" fillId="0" borderId="12" xfId="3" applyBorder="1" applyAlignment="1">
      <alignment vertical="top" wrapText="1" indent="2"/>
    </xf>
    <xf numFmtId="43" fontId="29" fillId="0" borderId="13" xfId="1" applyFont="1" applyBorder="1" applyAlignment="1">
      <alignment horizontal="center" vertical="center" wrapText="1"/>
    </xf>
    <xf numFmtId="43" fontId="29" fillId="0" borderId="14" xfId="1" applyFont="1" applyBorder="1" applyAlignment="1">
      <alignment horizontal="center" vertical="center" wrapText="1"/>
    </xf>
    <xf numFmtId="43" fontId="29" fillId="0" borderId="15" xfId="1" applyFont="1" applyBorder="1" applyAlignment="1">
      <alignment horizontal="center" vertical="center" wrapText="1"/>
    </xf>
    <xf numFmtId="43" fontId="7" fillId="0" borderId="3" xfId="1" applyFont="1" applyFill="1" applyBorder="1" applyAlignment="1">
      <alignment horizontal="center" vertical="center"/>
    </xf>
    <xf numFmtId="14" fontId="7" fillId="6" borderId="3" xfId="0" applyNumberFormat="1" applyFont="1" applyFill="1" applyBorder="1" applyAlignment="1">
      <alignment horizontal="center" vertical="center"/>
    </xf>
    <xf numFmtId="14" fontId="24" fillId="6" borderId="3" xfId="0" applyNumberFormat="1" applyFont="1" applyFill="1" applyBorder="1" applyAlignment="1">
      <alignment horizontal="center" vertical="center"/>
    </xf>
    <xf numFmtId="9" fontId="8" fillId="0" borderId="0" xfId="4" applyFont="1" applyAlignment="1">
      <alignment horizontal="center" vertical="center"/>
    </xf>
    <xf numFmtId="43" fontId="5" fillId="2" borderId="3" xfId="1" applyFont="1" applyFill="1" applyBorder="1" applyAlignment="1">
      <alignment horizontal="justify" vertical="center"/>
    </xf>
    <xf numFmtId="0" fontId="0" fillId="0" borderId="5" xfId="0" applyBorder="1"/>
    <xf numFmtId="0" fontId="0" fillId="0" borderId="16" xfId="0" applyBorder="1"/>
    <xf numFmtId="4" fontId="6" fillId="0" borderId="3" xfId="0" applyNumberFormat="1" applyFont="1" applyBorder="1" applyAlignment="1">
      <alignment horizontal="right" vertical="center" wrapText="1"/>
    </xf>
    <xf numFmtId="14" fontId="6" fillId="0" borderId="3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14" fontId="14" fillId="6" borderId="3" xfId="0" applyNumberFormat="1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4" fontId="6" fillId="6" borderId="3" xfId="0" applyNumberFormat="1" applyFont="1" applyFill="1" applyBorder="1" applyAlignment="1">
      <alignment horizontal="right" vertical="center"/>
    </xf>
    <xf numFmtId="4" fontId="13" fillId="6" borderId="3" xfId="0" applyNumberFormat="1" applyFont="1" applyFill="1" applyBorder="1" applyAlignment="1">
      <alignment vertical="center" wrapText="1"/>
    </xf>
    <xf numFmtId="0" fontId="0" fillId="6" borderId="3" xfId="0" applyFill="1" applyBorder="1" applyAlignment="1">
      <alignment horizontal="center" vertical="center"/>
    </xf>
    <xf numFmtId="14" fontId="0" fillId="6" borderId="3" xfId="0" applyNumberFormat="1" applyFill="1" applyBorder="1" applyAlignment="1">
      <alignment horizontal="center" vertical="center"/>
    </xf>
    <xf numFmtId="14" fontId="25" fillId="6" borderId="3" xfId="0" applyNumberFormat="1" applyFont="1" applyFill="1" applyBorder="1" applyAlignment="1">
      <alignment horizontal="center" vertical="center"/>
    </xf>
    <xf numFmtId="0" fontId="25" fillId="6" borderId="3" xfId="0" applyFont="1" applyFill="1" applyBorder="1" applyAlignment="1">
      <alignment horizontal="center" vertical="center" wrapText="1"/>
    </xf>
    <xf numFmtId="43" fontId="6" fillId="0" borderId="3" xfId="1" applyFont="1" applyBorder="1" applyAlignment="1">
      <alignment horizontal="center" vertical="center"/>
    </xf>
    <xf numFmtId="3" fontId="6" fillId="6" borderId="3" xfId="0" applyNumberFormat="1" applyFont="1" applyFill="1" applyBorder="1" applyAlignment="1">
      <alignment horizontal="center" vertical="center"/>
    </xf>
    <xf numFmtId="4" fontId="6" fillId="6" borderId="3" xfId="0" applyNumberFormat="1" applyFont="1" applyFill="1" applyBorder="1" applyAlignment="1">
      <alignment horizontal="center" vertical="center"/>
    </xf>
    <xf numFmtId="43" fontId="28" fillId="0" borderId="0" xfId="1" applyFont="1" applyFill="1" applyAlignment="1">
      <alignment horizontal="center" vertical="center" wrapText="1"/>
    </xf>
    <xf numFmtId="43" fontId="28" fillId="0" borderId="3" xfId="1" applyFont="1" applyFill="1" applyBorder="1" applyAlignment="1">
      <alignment horizontal="center" vertical="center" wrapText="1"/>
    </xf>
    <xf numFmtId="43" fontId="28" fillId="0" borderId="0" xfId="1" applyFont="1" applyFill="1" applyAlignment="1">
      <alignment horizontal="center" vertical="center"/>
    </xf>
    <xf numFmtId="14" fontId="28" fillId="6" borderId="3" xfId="2" applyNumberFormat="1" applyFont="1" applyFill="1" applyBorder="1" applyAlignment="1">
      <alignment horizontal="center"/>
    </xf>
    <xf numFmtId="43" fontId="29" fillId="0" borderId="13" xfId="1" applyFont="1" applyFill="1" applyBorder="1" applyAlignment="1">
      <alignment horizontal="center" vertical="center" wrapText="1"/>
    </xf>
    <xf numFmtId="43" fontId="29" fillId="0" borderId="14" xfId="1" applyFont="1" applyFill="1" applyBorder="1" applyAlignment="1">
      <alignment horizontal="center" vertical="center" wrapText="1"/>
    </xf>
    <xf numFmtId="43" fontId="29" fillId="0" borderId="15" xfId="1" applyFont="1" applyFill="1" applyBorder="1" applyAlignment="1">
      <alignment horizontal="center" vertical="center" wrapText="1"/>
    </xf>
    <xf numFmtId="3" fontId="29" fillId="0" borderId="3" xfId="2" applyNumberFormat="1" applyFont="1" applyBorder="1" applyAlignment="1">
      <alignment horizontal="center" vertical="center"/>
    </xf>
    <xf numFmtId="0" fontId="28" fillId="0" borderId="3" xfId="2" applyFont="1" applyBorder="1"/>
    <xf numFmtId="9" fontId="28" fillId="0" borderId="0" xfId="4" applyFont="1" applyFill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0" fillId="0" borderId="0" xfId="0" applyAlignment="1">
      <alignment wrapText="1"/>
    </xf>
    <xf numFmtId="43" fontId="0" fillId="0" borderId="0" xfId="1" applyFont="1"/>
    <xf numFmtId="43" fontId="5" fillId="2" borderId="3" xfId="1" applyFont="1" applyFill="1" applyBorder="1" applyAlignment="1">
      <alignment horizontal="center" vertical="center" wrapText="1"/>
    </xf>
    <xf numFmtId="43" fontId="5" fillId="7" borderId="3" xfId="1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horizontal="justify" vertical="center"/>
    </xf>
    <xf numFmtId="2" fontId="14" fillId="12" borderId="3" xfId="0" applyNumberFormat="1" applyFont="1" applyFill="1" applyBorder="1" applyAlignment="1">
      <alignment horizontal="left" wrapText="1"/>
    </xf>
    <xf numFmtId="2" fontId="14" fillId="11" borderId="3" xfId="0" applyNumberFormat="1" applyFont="1" applyFill="1" applyBorder="1" applyAlignment="1">
      <alignment horizontal="left" wrapText="1"/>
    </xf>
    <xf numFmtId="0" fontId="6" fillId="11" borderId="3" xfId="0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horizontal="left" vertical="center"/>
    </xf>
    <xf numFmtId="0" fontId="6" fillId="9" borderId="3" xfId="0" applyFont="1" applyFill="1" applyBorder="1" applyAlignment="1">
      <alignment horizontal="justify" vertical="center"/>
    </xf>
    <xf numFmtId="2" fontId="14" fillId="9" borderId="3" xfId="0" applyNumberFormat="1" applyFont="1" applyFill="1" applyBorder="1" applyAlignment="1">
      <alignment horizontal="left" wrapText="1"/>
    </xf>
    <xf numFmtId="0" fontId="6" fillId="9" borderId="3" xfId="0" applyFont="1" applyFill="1" applyBorder="1" applyAlignment="1">
      <alignment horizontal="center" vertical="center"/>
    </xf>
    <xf numFmtId="2" fontId="14" fillId="13" borderId="3" xfId="0" applyNumberFormat="1" applyFont="1" applyFill="1" applyBorder="1" applyAlignment="1">
      <alignment horizontal="left" wrapText="1"/>
    </xf>
    <xf numFmtId="0" fontId="6" fillId="9" borderId="3" xfId="0" applyFont="1" applyFill="1" applyBorder="1" applyAlignment="1">
      <alignment horizontal="left" vertical="center"/>
    </xf>
    <xf numFmtId="2" fontId="14" fillId="0" borderId="3" xfId="0" applyNumberFormat="1" applyFont="1" applyBorder="1" applyAlignment="1">
      <alignment horizontal="left" wrapText="1"/>
    </xf>
    <xf numFmtId="43" fontId="6" fillId="0" borderId="3" xfId="1" applyFont="1" applyFill="1" applyBorder="1" applyAlignment="1">
      <alignment horizontal="center" vertical="center"/>
    </xf>
    <xf numFmtId="17" fontId="0" fillId="6" borderId="3" xfId="0" applyNumberFormat="1" applyFill="1" applyBorder="1"/>
    <xf numFmtId="0" fontId="0" fillId="0" borderId="3" xfId="0" applyBorder="1" applyAlignment="1">
      <alignment vertical="center"/>
    </xf>
    <xf numFmtId="14" fontId="0" fillId="6" borderId="3" xfId="0" applyNumberFormat="1" applyFill="1" applyBorder="1" applyAlignment="1">
      <alignment vertical="center"/>
    </xf>
    <xf numFmtId="0" fontId="0" fillId="6" borderId="3" xfId="0" applyFill="1" applyBorder="1" applyAlignment="1">
      <alignment vertical="center"/>
    </xf>
    <xf numFmtId="4" fontId="17" fillId="0" borderId="3" xfId="0" applyNumberFormat="1" applyFont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49" fontId="6" fillId="10" borderId="3" xfId="0" applyNumberFormat="1" applyFont="1" applyFill="1" applyBorder="1" applyAlignment="1">
      <alignment horizontal="justify" vertical="center"/>
    </xf>
    <xf numFmtId="0" fontId="0" fillId="10" borderId="3" xfId="0" applyFill="1" applyBorder="1"/>
    <xf numFmtId="164" fontId="6" fillId="10" borderId="3" xfId="0" applyNumberFormat="1" applyFont="1" applyFill="1" applyBorder="1" applyAlignment="1">
      <alignment horizontal="right" vertical="center"/>
    </xf>
    <xf numFmtId="4" fontId="6" fillId="10" borderId="3" xfId="0" applyNumberFormat="1" applyFont="1" applyFill="1" applyBorder="1" applyAlignment="1">
      <alignment horizontal="right" vertical="center"/>
    </xf>
    <xf numFmtId="0" fontId="6" fillId="10" borderId="3" xfId="0" applyFont="1" applyFill="1" applyBorder="1" applyAlignment="1">
      <alignment horizontal="justify" vertical="center"/>
    </xf>
    <xf numFmtId="0" fontId="0" fillId="10" borderId="3" xfId="0" applyFill="1" applyBorder="1" applyAlignment="1">
      <alignment horizontal="center" vertical="center" wrapText="1"/>
    </xf>
    <xf numFmtId="14" fontId="0" fillId="10" borderId="3" xfId="0" applyNumberFormat="1" applyFill="1" applyBorder="1" applyAlignment="1">
      <alignment vertical="center"/>
    </xf>
    <xf numFmtId="3" fontId="6" fillId="10" borderId="3" xfId="0" applyNumberFormat="1" applyFont="1" applyFill="1" applyBorder="1" applyAlignment="1">
      <alignment horizontal="right" vertical="center"/>
    </xf>
    <xf numFmtId="0" fontId="6" fillId="10" borderId="3" xfId="0" applyFont="1" applyFill="1" applyBorder="1" applyAlignment="1">
      <alignment horizontal="right" vertical="center"/>
    </xf>
    <xf numFmtId="169" fontId="0" fillId="0" borderId="0" xfId="0" applyNumberFormat="1" applyAlignment="1">
      <alignment horizontal="right"/>
    </xf>
    <xf numFmtId="169" fontId="4" fillId="2" borderId="5" xfId="0" applyNumberFormat="1" applyFont="1" applyFill="1" applyBorder="1" applyAlignment="1">
      <alignment horizontal="center" vertical="center" wrapText="1"/>
    </xf>
    <xf numFmtId="169" fontId="4" fillId="2" borderId="8" xfId="0" applyNumberFormat="1" applyFont="1" applyFill="1" applyBorder="1" applyAlignment="1">
      <alignment horizontal="center" vertical="center" wrapText="1"/>
    </xf>
    <xf numFmtId="169" fontId="4" fillId="2" borderId="9" xfId="0" applyNumberFormat="1" applyFont="1" applyFill="1" applyBorder="1" applyAlignment="1">
      <alignment horizontal="center" vertical="center" wrapText="1"/>
    </xf>
    <xf numFmtId="169" fontId="12" fillId="3" borderId="3" xfId="0" applyNumberFormat="1" applyFont="1" applyFill="1" applyBorder="1" applyAlignment="1">
      <alignment horizontal="center" vertical="center"/>
    </xf>
    <xf numFmtId="169" fontId="6" fillId="0" borderId="3" xfId="1" applyNumberFormat="1" applyFont="1" applyFill="1" applyBorder="1" applyAlignment="1">
      <alignment horizontal="right" vertical="center"/>
    </xf>
    <xf numFmtId="169" fontId="6" fillId="10" borderId="3" xfId="1" applyNumberFormat="1" applyFont="1" applyFill="1" applyBorder="1" applyAlignment="1">
      <alignment horizontal="right" vertical="center"/>
    </xf>
    <xf numFmtId="169" fontId="5" fillId="2" borderId="3" xfId="0" applyNumberFormat="1" applyFont="1" applyFill="1" applyBorder="1" applyAlignment="1">
      <alignment horizontal="right" vertical="center"/>
    </xf>
    <xf numFmtId="169" fontId="8" fillId="0" borderId="0" xfId="0" applyNumberFormat="1" applyFont="1" applyAlignment="1">
      <alignment horizontal="center" vertical="center"/>
    </xf>
    <xf numFmtId="169" fontId="9" fillId="0" borderId="0" xfId="0" applyNumberFormat="1" applyFont="1" applyAlignment="1">
      <alignment horizontal="center" vertical="center"/>
    </xf>
    <xf numFmtId="0" fontId="32" fillId="0" borderId="3" xfId="0" applyFont="1" applyBorder="1" applyAlignment="1">
      <alignment horizontal="center" vertical="center" wrapText="1"/>
    </xf>
    <xf numFmtId="9" fontId="33" fillId="0" borderId="0" xfId="4" applyFont="1" applyAlignment="1">
      <alignment horizontal="center" vertical="center"/>
    </xf>
    <xf numFmtId="0" fontId="0" fillId="10" borderId="3" xfId="0" applyFill="1" applyBorder="1" applyAlignment="1">
      <alignment horizontal="center"/>
    </xf>
    <xf numFmtId="14" fontId="0" fillId="10" borderId="3" xfId="0" applyNumberForma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" fontId="8" fillId="6" borderId="3" xfId="0" applyNumberFormat="1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left" vertical="center" wrapText="1"/>
    </xf>
    <xf numFmtId="43" fontId="13" fillId="10" borderId="3" xfId="1" applyFont="1" applyFill="1" applyBorder="1" applyAlignment="1">
      <alignment horizontal="center" vertical="center"/>
    </xf>
    <xf numFmtId="4" fontId="13" fillId="10" borderId="3" xfId="0" applyNumberFormat="1" applyFont="1" applyFill="1" applyBorder="1" applyAlignment="1">
      <alignment horizontal="center" vertical="center"/>
    </xf>
    <xf numFmtId="4" fontId="13" fillId="10" borderId="3" xfId="1" applyNumberFormat="1" applyFont="1" applyFill="1" applyBorder="1" applyAlignment="1">
      <alignment vertical="center"/>
    </xf>
    <xf numFmtId="14" fontId="13" fillId="10" borderId="3" xfId="0" applyNumberFormat="1" applyFont="1" applyFill="1" applyBorder="1" applyAlignment="1">
      <alignment horizontal="center" vertical="center" wrapText="1"/>
    </xf>
    <xf numFmtId="0" fontId="13" fillId="10" borderId="3" xfId="0" applyFont="1" applyFill="1" applyBorder="1" applyAlignment="1">
      <alignment horizontal="left" vertical="center"/>
    </xf>
    <xf numFmtId="14" fontId="13" fillId="10" borderId="3" xfId="0" applyNumberFormat="1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center" vertical="center" wrapText="1"/>
    </xf>
    <xf numFmtId="43" fontId="13" fillId="10" borderId="3" xfId="1" applyFont="1" applyFill="1" applyBorder="1" applyAlignment="1">
      <alignment horizontal="center" vertical="center" wrapText="1"/>
    </xf>
    <xf numFmtId="4" fontId="13" fillId="10" borderId="3" xfId="1" applyNumberFormat="1" applyFont="1" applyFill="1" applyBorder="1" applyAlignment="1">
      <alignment vertical="center" wrapText="1"/>
    </xf>
    <xf numFmtId="0" fontId="28" fillId="0" borderId="3" xfId="0" applyFont="1" applyBorder="1" applyAlignment="1">
      <alignment horizontal="center" vertical="center"/>
    </xf>
    <xf numFmtId="0" fontId="28" fillId="0" borderId="3" xfId="0" applyFont="1" applyBorder="1" applyAlignment="1">
      <alignment horizontal="left" vertical="center" wrapText="1"/>
    </xf>
    <xf numFmtId="43" fontId="28" fillId="0" borderId="3" xfId="1" applyFont="1" applyFill="1" applyBorder="1" applyAlignment="1">
      <alignment horizontal="center" vertical="center"/>
    </xf>
    <xf numFmtId="4" fontId="28" fillId="0" borderId="3" xfId="0" applyNumberFormat="1" applyFont="1" applyBorder="1" applyAlignment="1">
      <alignment horizontal="center" vertical="center"/>
    </xf>
    <xf numFmtId="4" fontId="28" fillId="0" borderId="3" xfId="1" applyNumberFormat="1" applyFont="1" applyFill="1" applyBorder="1" applyAlignment="1">
      <alignment vertical="center"/>
    </xf>
    <xf numFmtId="4" fontId="28" fillId="6" borderId="3" xfId="1" applyNumberFormat="1" applyFont="1" applyFill="1" applyBorder="1" applyAlignment="1">
      <alignment vertical="center"/>
    </xf>
    <xf numFmtId="14" fontId="28" fillId="0" borderId="3" xfId="0" applyNumberFormat="1" applyFont="1" applyBorder="1" applyAlignment="1">
      <alignment horizontal="center" vertical="center" wrapText="1"/>
    </xf>
    <xf numFmtId="0" fontId="28" fillId="0" borderId="3" xfId="0" applyFont="1" applyBorder="1" applyAlignment="1">
      <alignment horizontal="left" vertical="center"/>
    </xf>
    <xf numFmtId="0" fontId="34" fillId="0" borderId="0" xfId="0" applyFont="1"/>
    <xf numFmtId="166" fontId="28" fillId="0" borderId="3" xfId="1" applyNumberFormat="1" applyFont="1" applyFill="1" applyBorder="1" applyAlignment="1">
      <alignment horizontal="center" vertical="center"/>
    </xf>
    <xf numFmtId="14" fontId="28" fillId="0" borderId="3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4" fontId="28" fillId="0" borderId="3" xfId="1" applyNumberFormat="1" applyFont="1" applyFill="1" applyBorder="1" applyAlignment="1">
      <alignment vertical="center" wrapText="1"/>
    </xf>
    <xf numFmtId="4" fontId="28" fillId="6" borderId="3" xfId="1" applyNumberFormat="1" applyFont="1" applyFill="1" applyBorder="1" applyAlignment="1">
      <alignment vertical="center" wrapText="1"/>
    </xf>
    <xf numFmtId="166" fontId="28" fillId="0" borderId="3" xfId="1" applyNumberFormat="1" applyFont="1" applyFill="1" applyBorder="1" applyAlignment="1">
      <alignment horizontal="center" vertical="center" wrapText="1"/>
    </xf>
    <xf numFmtId="4" fontId="28" fillId="0" borderId="3" xfId="0" applyNumberFormat="1" applyFont="1" applyBorder="1" applyAlignment="1">
      <alignment vertical="center" wrapText="1"/>
    </xf>
    <xf numFmtId="4" fontId="28" fillId="6" borderId="3" xfId="0" applyNumberFormat="1" applyFont="1" applyFill="1" applyBorder="1" applyAlignment="1">
      <alignment vertical="center" wrapText="1"/>
    </xf>
    <xf numFmtId="166" fontId="28" fillId="0" borderId="3" xfId="1" applyNumberFormat="1" applyFont="1" applyBorder="1" applyAlignment="1">
      <alignment horizontal="center" vertical="center" wrapText="1"/>
    </xf>
    <xf numFmtId="0" fontId="28" fillId="10" borderId="3" xfId="0" applyFont="1" applyFill="1" applyBorder="1" applyAlignment="1">
      <alignment horizontal="center" vertical="center"/>
    </xf>
    <xf numFmtId="0" fontId="28" fillId="10" borderId="3" xfId="0" applyFont="1" applyFill="1" applyBorder="1" applyAlignment="1">
      <alignment horizontal="center" vertical="center" wrapText="1"/>
    </xf>
    <xf numFmtId="0" fontId="28" fillId="10" borderId="3" xfId="0" applyFont="1" applyFill="1" applyBorder="1" applyAlignment="1">
      <alignment horizontal="left" vertical="center" wrapText="1"/>
    </xf>
    <xf numFmtId="4" fontId="28" fillId="10" borderId="3" xfId="0" applyNumberFormat="1" applyFont="1" applyFill="1" applyBorder="1" applyAlignment="1">
      <alignment horizontal="center" vertical="center"/>
    </xf>
    <xf numFmtId="166" fontId="28" fillId="10" borderId="3" xfId="1" applyNumberFormat="1" applyFont="1" applyFill="1" applyBorder="1" applyAlignment="1">
      <alignment horizontal="center" vertical="center" wrapText="1"/>
    </xf>
    <xf numFmtId="4" fontId="28" fillId="10" borderId="3" xfId="0" applyNumberFormat="1" applyFont="1" applyFill="1" applyBorder="1" applyAlignment="1">
      <alignment vertical="center" wrapText="1"/>
    </xf>
    <xf numFmtId="14" fontId="28" fillId="10" borderId="3" xfId="0" applyNumberFormat="1" applyFont="1" applyFill="1" applyBorder="1" applyAlignment="1">
      <alignment horizontal="center" vertical="center"/>
    </xf>
    <xf numFmtId="169" fontId="8" fillId="0" borderId="0" xfId="0" applyNumberFormat="1" applyFont="1" applyAlignment="1">
      <alignment vertical="center"/>
    </xf>
    <xf numFmtId="169" fontId="13" fillId="3" borderId="3" xfId="0" applyNumberFormat="1" applyFont="1" applyFill="1" applyBorder="1" applyAlignment="1">
      <alignment horizontal="center" vertical="center"/>
    </xf>
    <xf numFmtId="169" fontId="13" fillId="0" borderId="3" xfId="1" applyNumberFormat="1" applyFont="1" applyFill="1" applyBorder="1" applyAlignment="1">
      <alignment vertical="center"/>
    </xf>
    <xf numFmtId="169" fontId="28" fillId="0" borderId="3" xfId="1" applyNumberFormat="1" applyFont="1" applyFill="1" applyBorder="1" applyAlignment="1">
      <alignment vertical="center"/>
    </xf>
    <xf numFmtId="169" fontId="13" fillId="10" borderId="3" xfId="1" applyNumberFormat="1" applyFont="1" applyFill="1" applyBorder="1" applyAlignment="1">
      <alignment vertical="center"/>
    </xf>
    <xf numFmtId="169" fontId="28" fillId="10" borderId="3" xfId="1" applyNumberFormat="1" applyFont="1" applyFill="1" applyBorder="1" applyAlignment="1">
      <alignment vertical="center"/>
    </xf>
    <xf numFmtId="169" fontId="12" fillId="2" borderId="3" xfId="0" applyNumberFormat="1" applyFont="1" applyFill="1" applyBorder="1" applyAlignment="1">
      <alignment vertical="center"/>
    </xf>
    <xf numFmtId="169" fontId="8" fillId="0" borderId="0" xfId="4" applyNumberFormat="1" applyFont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6" borderId="3" xfId="0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 wrapText="1"/>
    </xf>
    <xf numFmtId="0" fontId="34" fillId="10" borderId="3" xfId="0" applyFont="1" applyFill="1" applyBorder="1" applyAlignment="1">
      <alignment horizontal="center" vertical="center"/>
    </xf>
    <xf numFmtId="14" fontId="34" fillId="10" borderId="3" xfId="0" applyNumberFormat="1" applyFont="1" applyFill="1" applyBorder="1" applyAlignment="1">
      <alignment horizontal="center" vertical="center"/>
    </xf>
    <xf numFmtId="14" fontId="34" fillId="6" borderId="3" xfId="0" applyNumberFormat="1" applyFont="1" applyFill="1" applyBorder="1" applyAlignment="1">
      <alignment horizontal="center" vertical="center"/>
    </xf>
    <xf numFmtId="4" fontId="8" fillId="10" borderId="3" xfId="0" applyNumberFormat="1" applyFont="1" applyFill="1" applyBorder="1" applyAlignment="1">
      <alignment horizontal="center" vertical="center"/>
    </xf>
    <xf numFmtId="4" fontId="12" fillId="0" borderId="3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0" fillId="4" borderId="0" xfId="0" applyFill="1" applyAlignment="1">
      <alignment wrapText="1"/>
    </xf>
    <xf numFmtId="0" fontId="18" fillId="4" borderId="3" xfId="0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6" fillId="4" borderId="0" xfId="0" applyFont="1" applyFill="1" applyAlignment="1">
      <alignment vertical="center"/>
    </xf>
    <xf numFmtId="0" fontId="35" fillId="0" borderId="20" xfId="0" applyFont="1" applyBorder="1" applyAlignment="1">
      <alignment vertical="center"/>
    </xf>
    <xf numFmtId="43" fontId="0" fillId="0" borderId="0" xfId="0" applyNumberFormat="1"/>
    <xf numFmtId="0" fontId="36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justify" vertical="center"/>
    </xf>
    <xf numFmtId="0" fontId="23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23" fillId="0" borderId="3" xfId="0" applyFont="1" applyFill="1" applyBorder="1" applyAlignment="1">
      <alignment horizontal="justify" vertical="center"/>
    </xf>
    <xf numFmtId="9" fontId="0" fillId="0" borderId="0" xfId="4" applyFont="1" applyAlignment="1">
      <alignment horizontal="center"/>
    </xf>
    <xf numFmtId="165" fontId="19" fillId="0" borderId="3" xfId="0" applyNumberFormat="1" applyFont="1" applyFill="1" applyBorder="1" applyAlignment="1">
      <alignment horizontal="center" vertical="center"/>
    </xf>
    <xf numFmtId="43" fontId="0" fillId="0" borderId="0" xfId="4" applyNumberFormat="1" applyFont="1" applyAlignment="1">
      <alignment horizontal="center"/>
    </xf>
    <xf numFmtId="0" fontId="3" fillId="4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43" fontId="3" fillId="0" borderId="3" xfId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43" fontId="39" fillId="0" borderId="3" xfId="0" applyNumberFormat="1" applyFont="1" applyFill="1" applyBorder="1" applyAlignment="1">
      <alignment horizontal="center" vertical="center"/>
    </xf>
    <xf numFmtId="166" fontId="39" fillId="0" borderId="3" xfId="1" applyNumberFormat="1" applyFont="1" applyFill="1" applyBorder="1" applyAlignment="1">
      <alignment vertical="center"/>
    </xf>
    <xf numFmtId="43" fontId="3" fillId="0" borderId="3" xfId="1" applyFont="1" applyFill="1" applyBorder="1" applyAlignment="1">
      <alignment vertical="center"/>
    </xf>
    <xf numFmtId="43" fontId="3" fillId="0" borderId="3" xfId="0" applyNumberFormat="1" applyFont="1" applyFill="1" applyBorder="1" applyAlignment="1">
      <alignment vertical="center"/>
    </xf>
    <xf numFmtId="0" fontId="19" fillId="4" borderId="3" xfId="0" applyFont="1" applyFill="1" applyBorder="1" applyAlignment="1">
      <alignment horizontal="justify" vertical="center"/>
    </xf>
    <xf numFmtId="0" fontId="16" fillId="0" borderId="3" xfId="0" applyFont="1" applyFill="1" applyBorder="1" applyAlignment="1">
      <alignment horizontal="center" vertical="center" wrapText="1" shrinkToFit="1"/>
    </xf>
    <xf numFmtId="0" fontId="40" fillId="0" borderId="3" xfId="5" applyFill="1" applyBorder="1" applyAlignment="1">
      <alignment horizontal="center" vertical="center"/>
    </xf>
    <xf numFmtId="0" fontId="40" fillId="0" borderId="3" xfId="5" applyFill="1" applyBorder="1" applyAlignment="1">
      <alignment horizontal="center" vertical="center" wrapText="1" shrinkToFi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4" fontId="18" fillId="0" borderId="3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3" fontId="11" fillId="0" borderId="0" xfId="1" applyFont="1" applyAlignment="1">
      <alignment horizontal="center" vertical="center"/>
    </xf>
    <xf numFmtId="43" fontId="12" fillId="2" borderId="3" xfId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/>
    </xf>
    <xf numFmtId="0" fontId="32" fillId="0" borderId="20" xfId="0" applyFont="1" applyBorder="1" applyAlignment="1">
      <alignment horizontal="center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4" fontId="4" fillId="2" borderId="3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2" fontId="4" fillId="3" borderId="3" xfId="0" applyNumberFormat="1" applyFont="1" applyFill="1" applyBorder="1" applyAlignment="1">
      <alignment horizontal="center" vertical="center" wrapText="1"/>
    </xf>
    <xf numFmtId="3" fontId="28" fillId="10" borderId="4" xfId="2" applyNumberFormat="1" applyFont="1" applyFill="1" applyBorder="1" applyAlignment="1">
      <alignment horizontal="center" vertical="center" wrapText="1"/>
    </xf>
    <xf numFmtId="3" fontId="28" fillId="10" borderId="6" xfId="2" applyNumberFormat="1" applyFont="1" applyFill="1" applyBorder="1" applyAlignment="1">
      <alignment horizontal="center" vertical="center" wrapText="1"/>
    </xf>
    <xf numFmtId="3" fontId="28" fillId="10" borderId="7" xfId="2" applyNumberFormat="1" applyFont="1" applyFill="1" applyBorder="1" applyAlignment="1">
      <alignment horizontal="center" vertical="center" wrapText="1"/>
    </xf>
    <xf numFmtId="0" fontId="31" fillId="0" borderId="10" xfId="3" applyBorder="1" applyAlignment="1">
      <alignment vertical="top" wrapText="1" indent="2"/>
    </xf>
    <xf numFmtId="0" fontId="31" fillId="0" borderId="12" xfId="3" applyBorder="1" applyAlignment="1">
      <alignment vertical="top" wrapText="1" indent="2"/>
    </xf>
    <xf numFmtId="43" fontId="29" fillId="0" borderId="13" xfId="1" applyFont="1" applyFill="1" applyBorder="1" applyAlignment="1">
      <alignment horizontal="center" vertical="center" wrapText="1"/>
    </xf>
    <xf numFmtId="43" fontId="29" fillId="0" borderId="14" xfId="1" applyFont="1" applyFill="1" applyBorder="1" applyAlignment="1">
      <alignment horizontal="center" vertical="center" wrapText="1"/>
    </xf>
    <xf numFmtId="43" fontId="29" fillId="0" borderId="15" xfId="1" applyFont="1" applyFill="1" applyBorder="1" applyAlignment="1">
      <alignment horizontal="center" vertical="center" wrapText="1"/>
    </xf>
    <xf numFmtId="0" fontId="31" fillId="0" borderId="17" xfId="3" applyBorder="1" applyAlignment="1">
      <alignment vertical="top" wrapText="1" indent="2"/>
    </xf>
    <xf numFmtId="0" fontId="18" fillId="4" borderId="8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2" xr:uid="{00000000-0005-0000-0000-000001000000}"/>
    <cellStyle name="Обычный_Лист2" xfId="3" xr:uid="{00000000-0005-0000-0000-000002000000}"/>
    <cellStyle name="Процентный" xfId="4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market.rmrail.ru/admin/marketplace/publication/b91e4772-d738-4f1b-99ff-e71254049a43/change/?_changelist_filters=all%3D%26company__id__exact%3D00ec37c9-522d-4933-801d-5d91d5d5ca1b" TargetMode="External"/><Relationship Id="rId18" Type="http://schemas.openxmlformats.org/officeDocument/2006/relationships/hyperlink" Target="https://market.rmrail.ru/admin/marketplace/publication/45a93db8-9ed8-4a33-bb4b-292d27014341/change/?_changelist_filters=company__id__exact%3D00ec37c9-522d-4933-801d-5d91d5d5ca1b" TargetMode="External"/><Relationship Id="rId26" Type="http://schemas.openxmlformats.org/officeDocument/2006/relationships/hyperlink" Target="https://market.rmrail.ru/admin/marketplace/publication/9ec50e7f-d915-48a8-a4ea-5a5e99306b27/change/?_changelist_filters=company__id__exact%3D00ec37c9-522d-4933-801d-5d91d5d5ca1b%26q%3D%25D0%25BE%25D1%2587%25D0%25BA%25D0%25B8" TargetMode="External"/><Relationship Id="rId39" Type="http://schemas.openxmlformats.org/officeDocument/2006/relationships/hyperlink" Target="https://market.rmrail.ru/admin/marketplace/publication/83a2d96a-286b-4f53-9132-4214a8a52f38/change/?_changelist_filters=company__id__exact%3D00ec37c9-522d-4933-801d-5d91d5d5ca1b%26q%3D%25D0%25B1%25D0%25BE%25D0%25BB%25D1%2582" TargetMode="External"/><Relationship Id="rId21" Type="http://schemas.openxmlformats.org/officeDocument/2006/relationships/hyperlink" Target="https://market.rmrail.ru/admin/marketplace/publication/aa5858e0-5893-437a-a9c0-18d253554738/change/?_changelist_filters=company__id__exact%3D00ec37c9-522d-4933-801d-5d91d5d5ca1b%26q%3D%25D1%2580%25D1%2583%25D0%25BA%25D0%25B0%25D0%25B2%25D0%25B8%25D1%2586%25D1%258B" TargetMode="External"/><Relationship Id="rId34" Type="http://schemas.openxmlformats.org/officeDocument/2006/relationships/hyperlink" Target="https://market.rmrail.ru/admin/marketplace/publication/8d1f9702-3b7e-4cac-a31c-f7a74e1365ed/change/?_changelist_filters=company__id__exact%3D00ec37c9-522d-4933-801d-5d91d5d5ca1b%26q%3D%25D0%25BD%25D0%25BE%25D0%25B6%25D0%25BD%25D0%25B8%25D1%2586%25D1%258B" TargetMode="External"/><Relationship Id="rId42" Type="http://schemas.openxmlformats.org/officeDocument/2006/relationships/hyperlink" Target="https://market.rmrail.ru/avito/publication/8ca1bbea-07a9-4600-ac6b-956625e79f47/?publication_id=b0fb6f7a-1c17-4de2-9abb-a7e9e7613763" TargetMode="External"/><Relationship Id="rId47" Type="http://schemas.openxmlformats.org/officeDocument/2006/relationships/hyperlink" Target="https://market.rmrail.ru/admin/marketplace/publication/96df7dee-a240-4039-bfb9-7c4d4087308e/change/?_changelist_filters=company__id__exact%3D00ec37c9-522d-4933-801d-5d91d5d5ca1b%26q%3D%25D1%2588%25D0%25B2%25D0%25B5%25D0%25BB%25D0%25BB%25D0%25B5%25D1%2580" TargetMode="External"/><Relationship Id="rId7" Type="http://schemas.openxmlformats.org/officeDocument/2006/relationships/hyperlink" Target="https://market.rmrail.ru/admin/marketplace/publication/5e9b879c-4b6b-4913-93eb-dd4b15fc311c/change/?_changelist_filters=company__id__exact%3D00ec37c9-522d-4933-801d-5d91d5d5ca1b" TargetMode="External"/><Relationship Id="rId2" Type="http://schemas.openxmlformats.org/officeDocument/2006/relationships/hyperlink" Target="https://market.rmrail.ru/admin/marketplace/publication/9a5e0f8e-6b25-4859-82a9-86d08cde25a3/change/?_changelist_filters=company__id__exact%3D00ec37c9-522d-4933-801d-5d91d5d5ca1b" TargetMode="External"/><Relationship Id="rId16" Type="http://schemas.openxmlformats.org/officeDocument/2006/relationships/hyperlink" Target="https://market.rmrail.ru/admin/marketplace/publication/b6c2bdb0-b0e1-43dc-a5f3-f7ca3bc345f8/change/" TargetMode="External"/><Relationship Id="rId29" Type="http://schemas.openxmlformats.org/officeDocument/2006/relationships/hyperlink" Target="https://market.rmrail.ru/admin/marketplace/publication/441feba5-c2f0-4ca7-8c23-7b2482da7466/change/?_changelist_filters=company__id__exact%3D00ec37c9-522d-4933-801d-5d91d5d5ca1b%26q%3D%25D0%25BC%25D0%25B0%25D1%2581%25D1%2582%25D0%25B8%25D0%25BA%25D0%25B0" TargetMode="External"/><Relationship Id="rId11" Type="http://schemas.openxmlformats.org/officeDocument/2006/relationships/hyperlink" Target="https://market.rmrail.ru/admin/marketplace/publication/23589945-bfc4-46e6-9248-ef6d83493174/change/?_changelist_filters=company__id__exact%3D00ec37c9-522d-4933-801d-5d91d5d5ca1b%26q%3D%25D0%25BF%25D1%2580%25D0%25BE%25D1%2584%25D0%25B8%25D0%25BB%25D1%258C" TargetMode="External"/><Relationship Id="rId24" Type="http://schemas.openxmlformats.org/officeDocument/2006/relationships/hyperlink" Target="https://market.rmrail.ru/admin/marketplace/publication/2f371b50-2a7a-4b22-b752-85c294a80e30/change/?_changelist_filters=company__id__exact%3D00ec37c9-522d-4933-801d-5d91d5d5ca1b%26q%3D%25D0%25BA%25D0%25B5%25D1%2580%25D0%25BE%25D1%2581%25D0%25B8%25D0%25BD" TargetMode="External"/><Relationship Id="rId32" Type="http://schemas.openxmlformats.org/officeDocument/2006/relationships/hyperlink" Target="https://market.rmrail.ru/admin/marketplace/publication/ae2aa796-7065-498c-b20d-11c8c129f57b/change/?_changelist_filters=company__id__exact%3D00ec37c9-522d-4933-801d-5d91d5d5ca1b%26q%3D%25D0%25BA%25D0%25B0%25D1%2580%25D1%2582%25D0%25BE%25D0%25BD" TargetMode="External"/><Relationship Id="rId37" Type="http://schemas.openxmlformats.org/officeDocument/2006/relationships/hyperlink" Target="https://market.rmrail.ru/admin/marketplace/publication/fac8af5d-ec08-4969-a239-ed310e31c637/change/?_changelist_filters=company__id__exact%3D00ec37c9-522d-4933-801d-5d91d5d5ca1b%26q%3D%25D0%25B7%25D0%25B0%25D0%25BA%25D0%25BB%25D0%25B5%25D0%25BF%25D0%25BA%25D0%25B0" TargetMode="External"/><Relationship Id="rId40" Type="http://schemas.openxmlformats.org/officeDocument/2006/relationships/hyperlink" Target="https://market.rmrail.ru/admin/marketplace/publication/19593896-4b51-4da1-8e3a-21f52b8e4867/change/?_changelist_filters=company__id__exact%3D00ec37c9-522d-4933-801d-5d91d5d5ca1b%26q%3D%25D0%25B2%25D0%25B8%25D0%25BD%25D1%2582" TargetMode="External"/><Relationship Id="rId45" Type="http://schemas.openxmlformats.org/officeDocument/2006/relationships/hyperlink" Target="https://market.rmrail.ru/admin/marketplace/publication/c9951488-53a7-4378-bab5-2db9a2827757/change/?_changelist_filters=company__id__exact%3D00ec37c9-522d-4933-801d-5d91d5d5ca1b%26q%3D%25D0%25BB%25D0%25B8%25D1%2581%25D1%2582" TargetMode="External"/><Relationship Id="rId5" Type="http://schemas.openxmlformats.org/officeDocument/2006/relationships/hyperlink" Target="https://market.rmrail.ru/admin/marketplace/publication/fab926eb-e005-4b3c-99f7-bd499cf6d0d0/change/?_changelist_filters=company__id__exact%3D00ec37c9-522d-4933-801d-5d91d5d5ca1b%26q%3D%25D1%258F%25D0%25BC%25D0%25B0%25D0%25BB" TargetMode="External"/><Relationship Id="rId15" Type="http://schemas.openxmlformats.org/officeDocument/2006/relationships/hyperlink" Target="https://market.rmrail.ru/admin/marketplace/publication/531513da-afc8-4070-9315-70ab3378f538/change/?_changelist_filters=company__id__exact%3D00ec37c9-522d-4933-801d-5d91d5d5ca1b" TargetMode="External"/><Relationship Id="rId23" Type="http://schemas.openxmlformats.org/officeDocument/2006/relationships/hyperlink" Target="https://market.rmrail.ru/admin/marketplace/publication/baefa8f0-1ad1-4e46-994a-af299f0c53cc/change/?_changelist_filters=company__id__exact%3D00ec37c9-522d-4933-801d-5d91d5d5ca1b%26q%3D%25D0%25BB%25D0%25B5%25D0%25BD%25D1%2582%25D0%25B0" TargetMode="External"/><Relationship Id="rId28" Type="http://schemas.openxmlformats.org/officeDocument/2006/relationships/hyperlink" Target="https://market.rmrail.ru/admin/marketplace/publication/ebfb4c95-4859-4f87-b392-737bf7bf6e6c/change/?_changelist_filters=company__id__exact%3D00ec37c9-522d-4933-801d-5d91d5d5ca1b%26q%3D%25D0%25B4%25D0%25B2%25D0%25B5%25D1%2580%25D1%258C" TargetMode="External"/><Relationship Id="rId36" Type="http://schemas.openxmlformats.org/officeDocument/2006/relationships/hyperlink" Target="https://market.rmrail.ru/admin/marketplace/publication/893c24bb-f50c-4eb0-b9e9-429b7e5d044a/change/?_changelist_filters=company__id__exact%3D00ec37c9-522d-4933-801d-5d91d5d5ca1b%26q%3D%25D1%2588%25D0%25B0%25D0%25B9%25D0%25B1%25D0%25B0" TargetMode="External"/><Relationship Id="rId49" Type="http://schemas.openxmlformats.org/officeDocument/2006/relationships/printerSettings" Target="../printerSettings/printerSettings2.bin"/><Relationship Id="rId10" Type="http://schemas.openxmlformats.org/officeDocument/2006/relationships/hyperlink" Target="https://market.rmrail.ru/admin/marketplace/publication/a501e714-f5f6-4eed-abfa-46d10c017d85/change/?_changelist_filters=company__id__exact%3D00ec37c9-522d-4933-801d-5d91d5d5ca1b%26q%3D%25D0%25BF%25D1%2580%25D0%25BE%25D1%2584%25D0%25B8%25D0%25BB%25D1%258C%2B120" TargetMode="External"/><Relationship Id="rId19" Type="http://schemas.openxmlformats.org/officeDocument/2006/relationships/hyperlink" Target="https://market.rmrail.ru/admin/marketplace/publication/2e23e1f3-2594-4d33-b7e6-cb2787c2ee14/change/?_changelist_filters=company__id__exact%3D00ec37c9-522d-4933-801d-5d91d5d5ca1b%26q%3D%25D0%25BB%25D0%25B8%25D1%2581%25D1%2582" TargetMode="External"/><Relationship Id="rId31" Type="http://schemas.openxmlformats.org/officeDocument/2006/relationships/hyperlink" Target="https://market.rmrail.ru/admin/marketplace/publication/fe692edb-8262-4ce3-809b-a7f768c2842d/change/?_changelist_filters=company__id__exact%3D00ec37c9-522d-4933-801d-5d91d5d5ca1b%26q%3D" TargetMode="External"/><Relationship Id="rId44" Type="http://schemas.openxmlformats.org/officeDocument/2006/relationships/hyperlink" Target="https://market.rmrail.ru/admin/marketplace/publication/058b542c-5c70-43ca-a615-d2470806fe8c/change/?_changelist_filters=company__id__exact%3D00ec37c9-522d-4933-801d-5d91d5d5ca1b%26q%3D%25D0%25B7%25D0%25B0%25D0%25BF%25D0%25BE%25D1%2580" TargetMode="External"/><Relationship Id="rId4" Type="http://schemas.openxmlformats.org/officeDocument/2006/relationships/hyperlink" Target="https://market.rmrail.ru/admin/marketplace/publication/a501e714-f5f6-4eed-abfa-46d10c017d85/change/?_changelist_filters=company__id__exact%3D00ec37c9-522d-4933-801d-5d91d5d5ca1b%26q%3D%25D0%25BF%25D1%2580%25D0%25BE%25D1%2584%25D0%25B8%25D0%25BB%25D1%258C%2B120" TargetMode="External"/><Relationship Id="rId9" Type="http://schemas.openxmlformats.org/officeDocument/2006/relationships/hyperlink" Target="https://market.rmrail.ru/admin/marketplace/publication/a9a3bc46-a837-4e9e-92b9-daf104cba99c/change/?_changelist_filters=company__id__exact%3D00ec37c9-522d-4933-801d-5d91d5d5ca1b" TargetMode="External"/><Relationship Id="rId14" Type="http://schemas.openxmlformats.org/officeDocument/2006/relationships/hyperlink" Target="https://market.rmrail.ru/admin/marketplace/publication/ba12f157-49e2-4097-9d31-bcf8c6e8058d/change/?_changelist_filters=all%3D%26company__id__exact%3D00ec37c9-522d-4933-801d-5d91d5d5ca1b" TargetMode="External"/><Relationship Id="rId22" Type="http://schemas.openxmlformats.org/officeDocument/2006/relationships/hyperlink" Target="https://market.rmrail.ru/admin/marketplace/publication/53458167-98cc-4067-ad13-812f8cf83c03/change/?_changelist_filters=company__id__exact%3D00ec37c9-522d-4933-801d-5d91d5d5ca1b%26q%3D%25D0%25BD%25D0%25B0%25D0%25BA%25D0%25BE%25D0%25BB%25D0%25B5" TargetMode="External"/><Relationship Id="rId27" Type="http://schemas.openxmlformats.org/officeDocument/2006/relationships/hyperlink" Target="https://market.rmrail.ru/admin/marketplace/publication/c7e2923e-b7b3-45e5-9102-13a7f0876fe4/change/?_changelist_filters=company__id__exact%3D00ec37c9-522d-4933-801d-5d91d5d5ca1b%26q%3D%25D0%25B0%25D0%25BA%25D0%25BA%25D1%2583%25D0%25BC" TargetMode="External"/><Relationship Id="rId30" Type="http://schemas.openxmlformats.org/officeDocument/2006/relationships/hyperlink" Target="https://market.rmrail.ru/admin/marketplace/publication/690029c9-bf7c-44c3-bba2-ffaaaa9cdd12/change/?_changelist_filters=company__id__exact%3D00ec37c9-522d-4933-801d-5d91d5d5ca1b%26q%3D%25D0%25BC%25D0%25B0%25D1%2581%25D0%25BA%25D0%25B0" TargetMode="External"/><Relationship Id="rId35" Type="http://schemas.openxmlformats.org/officeDocument/2006/relationships/hyperlink" Target="https://market.rmrail.ru/admin/marketplace/publication/5ea3acfe-2de2-4399-804b-5b9bc978b4dd/change/?_changelist_filters=company__id__exact%3D00ec37c9-522d-4933-801d-5d91d5d5ca1b%26q%3D%25D0%25BA%25D1%2580%25D0%25B0%25D0%25BD" TargetMode="External"/><Relationship Id="rId43" Type="http://schemas.openxmlformats.org/officeDocument/2006/relationships/hyperlink" Target="https://market.rmrail.ru/admin/marketplace/publication/f3c43ea4-30fc-4f9a-ba27-dd0342942757/change/?_changelist_filters=company__id__exact%3D00ec37c9-522d-4933-801d-5d91d5d5ca1b%26q%3D%25D1%2588%25D0%25B0%25D1%2580%25D0%25BD%25D0%25B8%25D1%2580" TargetMode="External"/><Relationship Id="rId48" Type="http://schemas.openxmlformats.org/officeDocument/2006/relationships/hyperlink" Target="https://market.rmrail.ru/admin/marketplace/publication/33cda373-6562-492a-bdef-1a7d3c414cb5/change/?_changelist_filters=company__id__exact%3D00ec37c9-522d-4933-801d-5d91d5d5ca1b%26q%3D%25D0%25B2%25D0%25B8%25D0%25BD%25D1%2582" TargetMode="External"/><Relationship Id="rId8" Type="http://schemas.openxmlformats.org/officeDocument/2006/relationships/hyperlink" Target="https://market.rmrail.ru/admin/marketplace/publication/f0f401bc-65fb-4005-bd44-f2c6d821277d/change/?_changelist_filters=company__id__exact%3D00ec37c9-522d-4933-801d-5d91d5d5ca1b" TargetMode="External"/><Relationship Id="rId3" Type="http://schemas.openxmlformats.org/officeDocument/2006/relationships/hyperlink" Target="https://market.rmrail.ru/admin/marketplace/publication/870a8067-0ba1-44d6-810b-01b0dd14d126/change/?_changelist_filters=company__id__exact%3D00ec37c9-522d-4933-801d-5d91d5d5ca1b%26q%3D%25D0%25BF%25D1%2580%25D0%25BE%25D1%2584%25D0%25B8%25D0%25BB%25D1%258C%2B120" TargetMode="External"/><Relationship Id="rId12" Type="http://schemas.openxmlformats.org/officeDocument/2006/relationships/hyperlink" Target="https://market.rmrail.ru/admin/marketplace/publication/fd00d365-7d92-40c9-84f2-6c81007e99c6/change/?_changelist_filters=all%3D%26company__id__exact%3D00ec37c9-522d-4933-801d-5d91d5d5ca1b" TargetMode="External"/><Relationship Id="rId17" Type="http://schemas.openxmlformats.org/officeDocument/2006/relationships/hyperlink" Target="https://market.rmrail.ru/admin/marketplace/publication/d2e68f7d-3e41-42ed-ab83-853562f538fe/change/?_changelist_filters=company__id__exact%3D00ec37c9-522d-4933-801d-5d91d5d5ca1b%26q%3D%25D1%258F%25D0%25BC%25D0%25B0%25D0%25BB" TargetMode="External"/><Relationship Id="rId25" Type="http://schemas.openxmlformats.org/officeDocument/2006/relationships/hyperlink" Target="https://market.rmrail.ru/admin/marketplace/publication/40f62cee-7c76-48ce-ad9a-c4d2824feda9/change/?_changelist_filters=company__id__exact%3D00ec37c9-522d-4933-801d-5d91d5d5ca1b%26q%3D%25D0%25BD%25D0%25B0%25D1%2580%25D1%2583%25D0%25BA%25D0%25B0%25D0%25B2%25D0%25BD%25D0%25B8%25D0%25BA%25D0%25B8" TargetMode="External"/><Relationship Id="rId33" Type="http://schemas.openxmlformats.org/officeDocument/2006/relationships/hyperlink" Target="https://market.rmrail.ru/admin/marketplace/publication/3718f0ae-16e9-4326-adfd-8797e47a0f7e/change/?_changelist_filters=company__id__exact%3D00ec37c9-522d-4933-801d-5d91d5d5ca1b%26q%3D%25D0%25B4%25D0%25B5%25D1%2580%25D0%25B6%25D0%25B0%25D1%2582%25D0%25B5%25D0%25BB%25D1%258C" TargetMode="External"/><Relationship Id="rId38" Type="http://schemas.openxmlformats.org/officeDocument/2006/relationships/hyperlink" Target="https://market.rmrail.ru/admin/marketplace/publication/82539c4f-e116-4eea-9c7a-71f4ce3f2d52/change/?_changelist_filters=company__id__exact%3D00ec37c9-522d-4933-801d-5d91d5d5ca1b%26q%3D%25D0%25B1%25D0%25BE%25D0%25BB%25D1%2582" TargetMode="External"/><Relationship Id="rId46" Type="http://schemas.openxmlformats.org/officeDocument/2006/relationships/hyperlink" Target="https://market.rmrail.ru/admin/marketplace/publication/1d6a882a-4010-4bca-81b4-3330f9f90a9c/change/?_changelist_filters=company__id__exact%3D00ec37c9-522d-4933-801d-5d91d5d5ca1b%26q%3D%25D0%25BA%25D1%2580%25D1%2583%25D0%25B3" TargetMode="External"/><Relationship Id="rId20" Type="http://schemas.openxmlformats.org/officeDocument/2006/relationships/hyperlink" Target="https://market.rmrail.ru/admin/marketplace/publication/de50b64a-bf39-4dc3-a758-0ef1dc4605fc/change/?_changelist_filters=company__id__exact%3D00ec37c9-522d-4933-801d-5d91d5d5ca1b%26q%3D%25D0%25BF%25D0%25B0%25D1%2581%25D1%2582%25D0%25B0" TargetMode="External"/><Relationship Id="rId41" Type="http://schemas.openxmlformats.org/officeDocument/2006/relationships/hyperlink" Target="https://market.rmrail.ru/admin/marketplace/publication/bd2e98d2-c0d2-4dce-a951-4bcefd483352/change/?_changelist_filters=company__id__exact%3D00ec37c9-522d-4933-801d-5d91d5d5ca1b%26q%3D%25D0%25BE%25D0%25BF%25D0%25BE%25D1%2580%25D0%25B0" TargetMode="External"/><Relationship Id="rId1" Type="http://schemas.openxmlformats.org/officeDocument/2006/relationships/hyperlink" Target="https://market.rmrail.ru/admin/marketplace/publication/d1ca07d0-f9d9-4d3f-a50f-b1bac5636eb6/change/?_changelist_filters=company__id__exact%3D00ec37c9-522d-4933-801d-5d91d5d5ca1b" TargetMode="External"/><Relationship Id="rId6" Type="http://schemas.openxmlformats.org/officeDocument/2006/relationships/hyperlink" Target="https://market.rmrail.ru/admin/marketplace/publication/19139653-218f-423c-b807-b03a5c9ad8ec/change/?_changelist_filters=company__id__exact%3D00ec37c9-522d-4933-801d-5d91d5d5ca1b%26q%3D%25D0%25BB%25D0%25B8%25D1%2581%25D1%258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topLeftCell="D1" zoomScale="70" zoomScaleNormal="70" workbookViewId="0">
      <pane ySplit="7" topLeftCell="A8" activePane="bottomLeft" state="frozen"/>
      <selection pane="bottomLeft" activeCell="L44" sqref="L44"/>
    </sheetView>
  </sheetViews>
  <sheetFormatPr defaultRowHeight="15" x14ac:dyDescent="0.25"/>
  <cols>
    <col min="1" max="1" width="15.42578125" style="7" customWidth="1"/>
    <col min="2" max="2" width="14.42578125" style="7" customWidth="1"/>
    <col min="3" max="3" width="15.7109375" style="7" customWidth="1"/>
    <col min="4" max="4" width="103.85546875" customWidth="1"/>
    <col min="5" max="5" width="9.140625" style="7" bestFit="1" customWidth="1"/>
    <col min="6" max="6" width="12.140625" style="7" customWidth="1"/>
    <col min="7" max="7" width="24" customWidth="1"/>
    <col min="8" max="8" width="20" style="2" customWidth="1"/>
    <col min="9" max="11" width="15.85546875" customWidth="1"/>
    <col min="12" max="12" width="56" style="7" bestFit="1" customWidth="1"/>
    <col min="13" max="13" width="29.7109375" style="7" bestFit="1" customWidth="1"/>
    <col min="14" max="14" width="17.5703125" style="7" customWidth="1"/>
    <col min="15" max="15" width="25.42578125" customWidth="1"/>
    <col min="16" max="16" width="23.85546875" customWidth="1"/>
  </cols>
  <sheetData>
    <row r="1" spans="1:16" x14ac:dyDescent="0.25">
      <c r="B1" s="41" t="s">
        <v>91</v>
      </c>
      <c r="L1" s="7" t="s">
        <v>0</v>
      </c>
    </row>
    <row r="2" spans="1:16" x14ac:dyDescent="0.25">
      <c r="B2" s="41"/>
    </row>
    <row r="4" spans="1:16" ht="28.5" customHeight="1" x14ac:dyDescent="0.25">
      <c r="A4" s="344" t="s">
        <v>1</v>
      </c>
      <c r="B4" s="344" t="s">
        <v>2</v>
      </c>
      <c r="C4" s="87" t="s">
        <v>3</v>
      </c>
      <c r="D4" s="344" t="s">
        <v>4</v>
      </c>
      <c r="E4" s="344" t="s">
        <v>5</v>
      </c>
      <c r="F4" s="344" t="s">
        <v>6</v>
      </c>
      <c r="G4" s="344" t="s">
        <v>7</v>
      </c>
      <c r="H4" s="344"/>
      <c r="I4" s="344" t="s">
        <v>8</v>
      </c>
      <c r="J4" s="347" t="s">
        <v>1915</v>
      </c>
      <c r="K4" s="168"/>
      <c r="L4" s="344" t="s">
        <v>9</v>
      </c>
      <c r="M4" s="344" t="s">
        <v>10</v>
      </c>
      <c r="N4" s="345" t="s">
        <v>1698</v>
      </c>
      <c r="O4" s="345" t="s">
        <v>1696</v>
      </c>
      <c r="P4" s="345" t="s">
        <v>1697</v>
      </c>
    </row>
    <row r="5" spans="1:16" ht="28.5" x14ac:dyDescent="0.25">
      <c r="A5" s="344"/>
      <c r="B5" s="344"/>
      <c r="C5" s="87" t="s">
        <v>11</v>
      </c>
      <c r="D5" s="344"/>
      <c r="E5" s="344"/>
      <c r="F5" s="344"/>
      <c r="G5" s="37" t="s">
        <v>12</v>
      </c>
      <c r="H5" s="38" t="s">
        <v>13</v>
      </c>
      <c r="I5" s="344"/>
      <c r="J5" s="348"/>
      <c r="K5" s="169" t="s">
        <v>1916</v>
      </c>
      <c r="L5" s="344"/>
      <c r="M5" s="344"/>
      <c r="N5" s="345"/>
      <c r="O5" s="345"/>
      <c r="P5" s="345"/>
    </row>
    <row r="6" spans="1:16" ht="15.75" x14ac:dyDescent="0.25">
      <c r="A6" s="344"/>
      <c r="B6" s="344"/>
      <c r="C6" s="42"/>
      <c r="D6" s="344"/>
      <c r="E6" s="344"/>
      <c r="F6" s="344"/>
      <c r="G6" s="37" t="s">
        <v>14</v>
      </c>
      <c r="H6" s="38" t="s">
        <v>14</v>
      </c>
      <c r="I6" s="344"/>
      <c r="J6" s="349"/>
      <c r="K6" s="170"/>
      <c r="L6" s="344"/>
      <c r="M6" s="344"/>
      <c r="N6" s="345"/>
      <c r="O6" s="345"/>
      <c r="P6" s="345"/>
    </row>
    <row r="7" spans="1:16" ht="18.75" x14ac:dyDescent="0.25">
      <c r="A7" s="40">
        <v>1</v>
      </c>
      <c r="B7" s="40">
        <v>2</v>
      </c>
      <c r="C7" s="40">
        <v>3</v>
      </c>
      <c r="D7" s="39">
        <v>4</v>
      </c>
      <c r="E7" s="40">
        <v>5</v>
      </c>
      <c r="F7" s="40">
        <v>6</v>
      </c>
      <c r="G7" s="39">
        <v>7</v>
      </c>
      <c r="H7" s="86">
        <v>8</v>
      </c>
      <c r="I7" s="39">
        <v>9</v>
      </c>
      <c r="J7" s="39"/>
      <c r="K7" s="39"/>
      <c r="L7" s="40">
        <v>10</v>
      </c>
      <c r="M7" s="40">
        <v>11</v>
      </c>
      <c r="N7" s="36">
        <v>12</v>
      </c>
      <c r="O7" s="36">
        <v>13</v>
      </c>
      <c r="P7" s="36">
        <v>14</v>
      </c>
    </row>
    <row r="8" spans="1:16" x14ac:dyDescent="0.25">
      <c r="A8" s="77">
        <v>1</v>
      </c>
      <c r="B8" s="77" t="s">
        <v>15</v>
      </c>
      <c r="C8" s="82">
        <v>119695</v>
      </c>
      <c r="D8" s="83" t="s">
        <v>92</v>
      </c>
      <c r="E8" s="82">
        <v>836</v>
      </c>
      <c r="F8" s="77" t="s">
        <v>164</v>
      </c>
      <c r="G8" s="84">
        <v>708.4497607655502</v>
      </c>
      <c r="H8" s="85">
        <v>592264</v>
      </c>
      <c r="I8" s="81">
        <v>43927</v>
      </c>
      <c r="J8" s="177"/>
      <c r="K8" s="176">
        <f>J8-G8</f>
        <v>-708.4497607655502</v>
      </c>
      <c r="L8" s="77" t="s">
        <v>93</v>
      </c>
      <c r="M8" s="77" t="s">
        <v>20</v>
      </c>
      <c r="N8" s="99"/>
      <c r="O8" s="191"/>
      <c r="P8" s="164" t="s">
        <v>1704</v>
      </c>
    </row>
    <row r="9" spans="1:16" x14ac:dyDescent="0.25">
      <c r="A9" s="77">
        <f>A8+1</f>
        <v>2</v>
      </c>
      <c r="B9" s="77" t="s">
        <v>15</v>
      </c>
      <c r="C9" s="82">
        <v>119682</v>
      </c>
      <c r="D9" s="83" t="s">
        <v>94</v>
      </c>
      <c r="E9" s="82">
        <v>21340</v>
      </c>
      <c r="F9" s="77" t="s">
        <v>164</v>
      </c>
      <c r="G9" s="84">
        <v>25.374835988753514</v>
      </c>
      <c r="H9" s="85">
        <v>541499</v>
      </c>
      <c r="I9" s="81">
        <v>43936</v>
      </c>
      <c r="J9" s="177"/>
      <c r="K9" s="176">
        <f t="shared" ref="K9:K38" si="0">J9-G9</f>
        <v>-25.374835988753514</v>
      </c>
      <c r="L9" s="77" t="s">
        <v>93</v>
      </c>
      <c r="M9" s="77" t="s">
        <v>20</v>
      </c>
      <c r="N9" s="99"/>
      <c r="O9" s="191"/>
      <c r="P9" s="164" t="s">
        <v>1704</v>
      </c>
    </row>
    <row r="10" spans="1:16" x14ac:dyDescent="0.25">
      <c r="A10" s="77">
        <f t="shared" ref="A10:A37" si="1">A9+1</f>
        <v>3</v>
      </c>
      <c r="B10" s="77" t="s">
        <v>15</v>
      </c>
      <c r="C10" s="82">
        <v>119698</v>
      </c>
      <c r="D10" s="83" t="s">
        <v>95</v>
      </c>
      <c r="E10" s="82">
        <v>251</v>
      </c>
      <c r="F10" s="77" t="s">
        <v>164</v>
      </c>
      <c r="G10" s="84">
        <v>1464.3147410358565</v>
      </c>
      <c r="H10" s="85">
        <v>367543</v>
      </c>
      <c r="I10" s="81">
        <v>43465</v>
      </c>
      <c r="J10" s="177"/>
      <c r="K10" s="176">
        <f t="shared" si="0"/>
        <v>-1464.3147410358565</v>
      </c>
      <c r="L10" s="77" t="s">
        <v>93</v>
      </c>
      <c r="M10" s="77" t="s">
        <v>20</v>
      </c>
      <c r="N10" s="99"/>
      <c r="O10" s="191"/>
      <c r="P10" s="164" t="s">
        <v>1704</v>
      </c>
    </row>
    <row r="11" spans="1:16" x14ac:dyDescent="0.25">
      <c r="A11" s="77">
        <f t="shared" si="1"/>
        <v>4</v>
      </c>
      <c r="B11" s="77" t="s">
        <v>15</v>
      </c>
      <c r="C11" s="82">
        <v>130695</v>
      </c>
      <c r="D11" s="83" t="s">
        <v>126</v>
      </c>
      <c r="E11" s="82">
        <v>5</v>
      </c>
      <c r="F11" s="77" t="s">
        <v>164</v>
      </c>
      <c r="G11" s="84">
        <v>5</v>
      </c>
      <c r="H11" s="85">
        <v>138150</v>
      </c>
      <c r="I11" s="81">
        <v>43593</v>
      </c>
      <c r="J11" s="177"/>
      <c r="K11" s="176">
        <f t="shared" si="0"/>
        <v>-5</v>
      </c>
      <c r="L11" s="77" t="s">
        <v>99</v>
      </c>
      <c r="M11" s="77" t="s">
        <v>20</v>
      </c>
      <c r="N11" s="99" t="s">
        <v>1699</v>
      </c>
      <c r="O11" s="191" t="s">
        <v>1702</v>
      </c>
      <c r="P11" s="164"/>
    </row>
    <row r="12" spans="1:16" x14ac:dyDescent="0.25">
      <c r="A12" s="77">
        <f t="shared" si="1"/>
        <v>5</v>
      </c>
      <c r="B12" s="77" t="s">
        <v>15</v>
      </c>
      <c r="C12" s="82">
        <v>119672</v>
      </c>
      <c r="D12" s="83" t="s">
        <v>96</v>
      </c>
      <c r="E12" s="82">
        <v>4326</v>
      </c>
      <c r="F12" s="77" t="s">
        <v>164</v>
      </c>
      <c r="G12" s="84">
        <v>25.659500693481277</v>
      </c>
      <c r="H12" s="85">
        <v>111003</v>
      </c>
      <c r="I12" s="81">
        <v>43790</v>
      </c>
      <c r="J12" s="177"/>
      <c r="K12" s="176">
        <f t="shared" si="0"/>
        <v>-25.659500693481277</v>
      </c>
      <c r="L12" s="77" t="s">
        <v>93</v>
      </c>
      <c r="M12" s="77" t="s">
        <v>20</v>
      </c>
      <c r="N12" s="99"/>
      <c r="O12" s="191"/>
      <c r="P12" s="164" t="s">
        <v>1704</v>
      </c>
    </row>
    <row r="13" spans="1:16" x14ac:dyDescent="0.25">
      <c r="A13" s="77">
        <f t="shared" si="1"/>
        <v>6</v>
      </c>
      <c r="B13" s="77" t="s">
        <v>15</v>
      </c>
      <c r="C13" s="82">
        <v>103900</v>
      </c>
      <c r="D13" s="83" t="s">
        <v>98</v>
      </c>
      <c r="E13" s="82">
        <v>1</v>
      </c>
      <c r="F13" s="77" t="s">
        <v>164</v>
      </c>
      <c r="G13" s="84">
        <v>102631</v>
      </c>
      <c r="H13" s="85">
        <v>102631</v>
      </c>
      <c r="I13" s="81">
        <v>44862</v>
      </c>
      <c r="J13" s="177"/>
      <c r="K13" s="176">
        <f t="shared" si="0"/>
        <v>-102631</v>
      </c>
      <c r="L13" s="77" t="s">
        <v>99</v>
      </c>
      <c r="M13" s="77" t="s">
        <v>20</v>
      </c>
      <c r="N13" s="99" t="s">
        <v>1700</v>
      </c>
      <c r="O13" s="192">
        <v>45900</v>
      </c>
      <c r="P13" s="164"/>
    </row>
    <row r="14" spans="1:16" x14ac:dyDescent="0.25">
      <c r="A14" s="77">
        <f t="shared" si="1"/>
        <v>7</v>
      </c>
      <c r="B14" s="77" t="s">
        <v>15</v>
      </c>
      <c r="C14" s="82">
        <v>119696</v>
      </c>
      <c r="D14" s="83" t="s">
        <v>97</v>
      </c>
      <c r="E14" s="82">
        <v>267</v>
      </c>
      <c r="F14" s="77" t="s">
        <v>164</v>
      </c>
      <c r="G14" s="84">
        <v>350.36329588014979</v>
      </c>
      <c r="H14" s="85">
        <v>93547</v>
      </c>
      <c r="I14" s="81">
        <v>43465</v>
      </c>
      <c r="J14" s="177"/>
      <c r="K14" s="176">
        <f t="shared" si="0"/>
        <v>-350.36329588014979</v>
      </c>
      <c r="L14" s="77" t="s">
        <v>93</v>
      </c>
      <c r="M14" s="77" t="s">
        <v>20</v>
      </c>
      <c r="N14" s="99"/>
      <c r="O14" s="191"/>
      <c r="P14" s="164" t="s">
        <v>1704</v>
      </c>
    </row>
    <row r="15" spans="1:16" x14ac:dyDescent="0.25">
      <c r="A15" s="77">
        <f t="shared" si="1"/>
        <v>8</v>
      </c>
      <c r="B15" s="77" t="s">
        <v>15</v>
      </c>
      <c r="C15" s="82">
        <v>125066</v>
      </c>
      <c r="D15" s="83" t="s">
        <v>125</v>
      </c>
      <c r="E15" s="82">
        <v>7</v>
      </c>
      <c r="F15" s="77" t="s">
        <v>164</v>
      </c>
      <c r="G15" s="84">
        <v>7</v>
      </c>
      <c r="H15" s="85">
        <v>90065.68</v>
      </c>
      <c r="I15" s="81">
        <v>43593</v>
      </c>
      <c r="J15" s="177"/>
      <c r="K15" s="176">
        <f t="shared" si="0"/>
        <v>-7</v>
      </c>
      <c r="L15" s="77" t="s">
        <v>99</v>
      </c>
      <c r="M15" s="77" t="s">
        <v>20</v>
      </c>
      <c r="N15" s="99" t="s">
        <v>1699</v>
      </c>
      <c r="O15" s="191" t="s">
        <v>1702</v>
      </c>
      <c r="P15" s="164"/>
    </row>
    <row r="16" spans="1:16" s="94" customFormat="1" x14ac:dyDescent="0.25">
      <c r="A16" s="89">
        <f t="shared" si="1"/>
        <v>9</v>
      </c>
      <c r="B16" s="89" t="s">
        <v>15</v>
      </c>
      <c r="C16" s="96">
        <v>192834</v>
      </c>
      <c r="D16" s="97" t="s">
        <v>112</v>
      </c>
      <c r="E16" s="96">
        <v>504</v>
      </c>
      <c r="F16" s="89" t="s">
        <v>164</v>
      </c>
      <c r="G16" s="95">
        <v>157.00964285714286</v>
      </c>
      <c r="H16" s="98">
        <v>79132.86</v>
      </c>
      <c r="I16" s="93">
        <v>45302</v>
      </c>
      <c r="J16" s="178"/>
      <c r="K16" s="176">
        <f t="shared" si="0"/>
        <v>-157.00964285714286</v>
      </c>
      <c r="L16" s="89" t="s">
        <v>93</v>
      </c>
      <c r="M16" s="89" t="s">
        <v>101</v>
      </c>
      <c r="N16" s="100" t="s">
        <v>1701</v>
      </c>
      <c r="O16" s="193">
        <v>45900</v>
      </c>
      <c r="P16" s="194"/>
    </row>
    <row r="17" spans="1:16" s="94" customFormat="1" x14ac:dyDescent="0.25">
      <c r="A17" s="89">
        <f t="shared" si="1"/>
        <v>10</v>
      </c>
      <c r="B17" s="89" t="s">
        <v>15</v>
      </c>
      <c r="C17" s="96">
        <v>33841</v>
      </c>
      <c r="D17" s="97" t="s">
        <v>100</v>
      </c>
      <c r="E17" s="96">
        <v>202</v>
      </c>
      <c r="F17" s="89" t="s">
        <v>164</v>
      </c>
      <c r="G17" s="95">
        <v>217.26752475247525</v>
      </c>
      <c r="H17" s="98">
        <v>43888.04</v>
      </c>
      <c r="I17" s="93">
        <v>45343</v>
      </c>
      <c r="J17" s="178"/>
      <c r="K17" s="176">
        <f t="shared" si="0"/>
        <v>-217.26752475247525</v>
      </c>
      <c r="L17" s="89" t="s">
        <v>93</v>
      </c>
      <c r="M17" s="89" t="s">
        <v>101</v>
      </c>
      <c r="N17" s="100" t="s">
        <v>1701</v>
      </c>
      <c r="O17" s="193">
        <v>45900</v>
      </c>
      <c r="P17" s="194"/>
    </row>
    <row r="18" spans="1:16" s="94" customFormat="1" x14ac:dyDescent="0.25">
      <c r="A18" s="89">
        <f t="shared" si="1"/>
        <v>11</v>
      </c>
      <c r="B18" s="89" t="s">
        <v>15</v>
      </c>
      <c r="C18" s="96">
        <v>284878</v>
      </c>
      <c r="D18" s="97" t="s">
        <v>113</v>
      </c>
      <c r="E18" s="96">
        <v>403</v>
      </c>
      <c r="F18" s="89" t="s">
        <v>164</v>
      </c>
      <c r="G18" s="95">
        <v>95.004640198511169</v>
      </c>
      <c r="H18" s="98">
        <v>38286.870000000003</v>
      </c>
      <c r="I18" s="93">
        <v>45310</v>
      </c>
      <c r="J18" s="178"/>
      <c r="K18" s="176">
        <f t="shared" si="0"/>
        <v>-95.004640198511169</v>
      </c>
      <c r="L18" s="89" t="s">
        <v>93</v>
      </c>
      <c r="M18" s="89" t="s">
        <v>101</v>
      </c>
      <c r="N18" s="100" t="s">
        <v>1701</v>
      </c>
      <c r="O18" s="193">
        <v>45900</v>
      </c>
      <c r="P18" s="194"/>
    </row>
    <row r="19" spans="1:16" s="94" customFormat="1" x14ac:dyDescent="0.25">
      <c r="A19" s="89">
        <f t="shared" si="1"/>
        <v>12</v>
      </c>
      <c r="B19" s="89" t="s">
        <v>15</v>
      </c>
      <c r="C19" s="96">
        <v>1921</v>
      </c>
      <c r="D19" s="97" t="s">
        <v>114</v>
      </c>
      <c r="E19" s="96">
        <v>250</v>
      </c>
      <c r="F19" s="89" t="s">
        <v>167</v>
      </c>
      <c r="G19" s="95">
        <v>145.096</v>
      </c>
      <c r="H19" s="98">
        <v>36274</v>
      </c>
      <c r="I19" s="93">
        <v>45252</v>
      </c>
      <c r="J19" s="178"/>
      <c r="K19" s="176">
        <f t="shared" si="0"/>
        <v>-145.096</v>
      </c>
      <c r="L19" s="89" t="s">
        <v>115</v>
      </c>
      <c r="M19" s="89" t="s">
        <v>101</v>
      </c>
      <c r="N19" s="100" t="s">
        <v>1701</v>
      </c>
      <c r="O19" s="193">
        <v>45900</v>
      </c>
      <c r="P19" s="194"/>
    </row>
    <row r="20" spans="1:16" x14ac:dyDescent="0.25">
      <c r="A20" s="77">
        <f t="shared" si="1"/>
        <v>13</v>
      </c>
      <c r="B20" s="77" t="s">
        <v>15</v>
      </c>
      <c r="C20" s="82">
        <v>152670</v>
      </c>
      <c r="D20" s="83" t="s">
        <v>104</v>
      </c>
      <c r="E20" s="82">
        <v>177</v>
      </c>
      <c r="F20" s="77" t="s">
        <v>164</v>
      </c>
      <c r="G20" s="84">
        <v>145.01146892655368</v>
      </c>
      <c r="H20" s="85">
        <v>25667.03</v>
      </c>
      <c r="I20" s="81">
        <v>45447</v>
      </c>
      <c r="J20" s="177"/>
      <c r="K20" s="176">
        <f t="shared" si="0"/>
        <v>-145.01146892655368</v>
      </c>
      <c r="L20" s="77" t="s">
        <v>93</v>
      </c>
      <c r="M20" s="77" t="s">
        <v>20</v>
      </c>
      <c r="N20" s="99" t="s">
        <v>1700</v>
      </c>
      <c r="O20" s="192">
        <v>45900</v>
      </c>
      <c r="P20" s="164"/>
    </row>
    <row r="21" spans="1:16" x14ac:dyDescent="0.25">
      <c r="A21" s="77">
        <f t="shared" si="1"/>
        <v>14</v>
      </c>
      <c r="B21" s="77" t="s">
        <v>15</v>
      </c>
      <c r="C21" s="82">
        <v>171881</v>
      </c>
      <c r="D21" s="83" t="s">
        <v>105</v>
      </c>
      <c r="E21" s="82">
        <v>477</v>
      </c>
      <c r="F21" s="77" t="s">
        <v>164</v>
      </c>
      <c r="G21" s="84">
        <v>44.043752620545071</v>
      </c>
      <c r="H21" s="85">
        <v>21008.87</v>
      </c>
      <c r="I21" s="81" t="s">
        <v>106</v>
      </c>
      <c r="J21" s="177"/>
      <c r="K21" s="176">
        <f t="shared" si="0"/>
        <v>-44.043752620545071</v>
      </c>
      <c r="L21" s="77" t="s">
        <v>93</v>
      </c>
      <c r="M21" s="77" t="s">
        <v>20</v>
      </c>
      <c r="N21" s="99" t="s">
        <v>1700</v>
      </c>
      <c r="O21" s="192">
        <v>45900</v>
      </c>
      <c r="P21" s="164"/>
    </row>
    <row r="22" spans="1:16" x14ac:dyDescent="0.25">
      <c r="A22" s="77">
        <f t="shared" si="1"/>
        <v>15</v>
      </c>
      <c r="B22" s="77" t="s">
        <v>15</v>
      </c>
      <c r="C22" s="82">
        <v>354830</v>
      </c>
      <c r="D22" s="83" t="s">
        <v>116</v>
      </c>
      <c r="E22" s="82">
        <v>253</v>
      </c>
      <c r="F22" s="77" t="s">
        <v>164</v>
      </c>
      <c r="G22" s="84">
        <v>82.529644268774703</v>
      </c>
      <c r="H22" s="85">
        <v>20880</v>
      </c>
      <c r="I22" s="81">
        <v>45322</v>
      </c>
      <c r="J22" s="177"/>
      <c r="K22" s="176">
        <f t="shared" si="0"/>
        <v>-82.529644268774703</v>
      </c>
      <c r="L22" s="77" t="s">
        <v>93</v>
      </c>
      <c r="M22" s="77" t="s">
        <v>101</v>
      </c>
      <c r="N22" s="99" t="s">
        <v>1701</v>
      </c>
      <c r="O22" s="192">
        <v>45900</v>
      </c>
      <c r="P22" s="164"/>
    </row>
    <row r="23" spans="1:16" x14ac:dyDescent="0.25">
      <c r="A23" s="77">
        <f t="shared" si="1"/>
        <v>16</v>
      </c>
      <c r="B23" s="77" t="s">
        <v>15</v>
      </c>
      <c r="C23" s="82">
        <v>171884</v>
      </c>
      <c r="D23" s="83" t="s">
        <v>103</v>
      </c>
      <c r="E23" s="82">
        <v>45</v>
      </c>
      <c r="F23" s="77" t="s">
        <v>164</v>
      </c>
      <c r="G23" s="84">
        <v>416.66244444444447</v>
      </c>
      <c r="H23" s="85">
        <v>18749.810000000001</v>
      </c>
      <c r="I23" s="81">
        <v>45407</v>
      </c>
      <c r="J23" s="177"/>
      <c r="K23" s="176">
        <f t="shared" si="0"/>
        <v>-416.66244444444447</v>
      </c>
      <c r="L23" s="77" t="s">
        <v>93</v>
      </c>
      <c r="M23" s="77" t="s">
        <v>20</v>
      </c>
      <c r="N23" s="99"/>
      <c r="O23" s="192"/>
      <c r="P23" s="164" t="s">
        <v>1704</v>
      </c>
    </row>
    <row r="24" spans="1:16" s="94" customFormat="1" x14ac:dyDescent="0.25">
      <c r="A24" s="89">
        <f t="shared" si="1"/>
        <v>17</v>
      </c>
      <c r="B24" s="89" t="s">
        <v>15</v>
      </c>
      <c r="C24" s="96">
        <v>253275</v>
      </c>
      <c r="D24" s="97" t="s">
        <v>117</v>
      </c>
      <c r="E24" s="96">
        <v>22.5</v>
      </c>
      <c r="F24" s="89" t="s">
        <v>167</v>
      </c>
      <c r="G24" s="95">
        <v>812.64577777777777</v>
      </c>
      <c r="H24" s="98">
        <v>18284.53</v>
      </c>
      <c r="I24" s="93">
        <v>45287</v>
      </c>
      <c r="J24" s="178"/>
      <c r="K24" s="176">
        <f t="shared" si="0"/>
        <v>-812.64577777777777</v>
      </c>
      <c r="L24" s="89" t="s">
        <v>118</v>
      </c>
      <c r="M24" s="89" t="s">
        <v>101</v>
      </c>
      <c r="N24" s="100" t="s">
        <v>1701</v>
      </c>
      <c r="O24" s="193">
        <v>45900</v>
      </c>
      <c r="P24" s="194"/>
    </row>
    <row r="25" spans="1:16" x14ac:dyDescent="0.25">
      <c r="A25" s="77">
        <f t="shared" si="1"/>
        <v>18</v>
      </c>
      <c r="B25" s="77" t="s">
        <v>15</v>
      </c>
      <c r="C25" s="82">
        <v>33841</v>
      </c>
      <c r="D25" s="83" t="s">
        <v>100</v>
      </c>
      <c r="E25" s="82">
        <v>84</v>
      </c>
      <c r="F25" s="77" t="s">
        <v>164</v>
      </c>
      <c r="G25" s="84">
        <v>217.2692857142857</v>
      </c>
      <c r="H25" s="85">
        <v>18250.62</v>
      </c>
      <c r="I25" s="81">
        <v>45343</v>
      </c>
      <c r="J25" s="177"/>
      <c r="K25" s="176">
        <f t="shared" si="0"/>
        <v>-217.2692857142857</v>
      </c>
      <c r="L25" s="77" t="s">
        <v>93</v>
      </c>
      <c r="M25" s="77" t="s">
        <v>20</v>
      </c>
      <c r="N25" s="99"/>
      <c r="O25" s="191"/>
      <c r="P25" s="164" t="s">
        <v>1704</v>
      </c>
    </row>
    <row r="26" spans="1:16" x14ac:dyDescent="0.25">
      <c r="A26" s="77">
        <f t="shared" si="1"/>
        <v>19</v>
      </c>
      <c r="B26" s="77" t="s">
        <v>15</v>
      </c>
      <c r="C26" s="82">
        <v>115820</v>
      </c>
      <c r="D26" s="83" t="s">
        <v>107</v>
      </c>
      <c r="E26" s="82">
        <v>525</v>
      </c>
      <c r="F26" s="77" t="s">
        <v>164</v>
      </c>
      <c r="G26" s="84">
        <v>34.257961904761906</v>
      </c>
      <c r="H26" s="85">
        <v>17985.43</v>
      </c>
      <c r="I26" s="81">
        <v>45309</v>
      </c>
      <c r="J26" s="177"/>
      <c r="K26" s="176">
        <f t="shared" si="0"/>
        <v>-34.257961904761906</v>
      </c>
      <c r="L26" s="77" t="s">
        <v>93</v>
      </c>
      <c r="M26" s="77" t="s">
        <v>20</v>
      </c>
      <c r="N26" s="99"/>
      <c r="O26" s="191"/>
      <c r="P26" s="164" t="s">
        <v>1704</v>
      </c>
    </row>
    <row r="27" spans="1:16" s="94" customFormat="1" x14ac:dyDescent="0.25">
      <c r="A27" s="89">
        <f t="shared" si="1"/>
        <v>20</v>
      </c>
      <c r="B27" s="89" t="s">
        <v>15</v>
      </c>
      <c r="C27" s="96">
        <v>171884</v>
      </c>
      <c r="D27" s="97" t="s">
        <v>103</v>
      </c>
      <c r="E27" s="96">
        <v>32</v>
      </c>
      <c r="F27" s="89" t="s">
        <v>164</v>
      </c>
      <c r="G27" s="95">
        <v>416.66781250000003</v>
      </c>
      <c r="H27" s="98">
        <v>13333.37</v>
      </c>
      <c r="I27" s="93">
        <v>45407</v>
      </c>
      <c r="J27" s="178"/>
      <c r="K27" s="176">
        <f t="shared" si="0"/>
        <v>-416.66781250000003</v>
      </c>
      <c r="L27" s="89" t="s">
        <v>93</v>
      </c>
      <c r="M27" s="89" t="s">
        <v>101</v>
      </c>
      <c r="N27" s="100" t="s">
        <v>1701</v>
      </c>
      <c r="O27" s="193">
        <v>45900</v>
      </c>
      <c r="P27" s="194"/>
    </row>
    <row r="28" spans="1:16" x14ac:dyDescent="0.25">
      <c r="A28" s="77">
        <f t="shared" si="1"/>
        <v>21</v>
      </c>
      <c r="B28" s="77" t="s">
        <v>15</v>
      </c>
      <c r="C28" s="82">
        <v>117074</v>
      </c>
      <c r="D28" s="83" t="s">
        <v>123</v>
      </c>
      <c r="E28" s="82">
        <v>400</v>
      </c>
      <c r="F28" s="77" t="s">
        <v>164</v>
      </c>
      <c r="G28" s="84">
        <v>18.67285202252944</v>
      </c>
      <c r="H28" s="85">
        <v>7469.1408090117766</v>
      </c>
      <c r="I28" s="81">
        <v>44350</v>
      </c>
      <c r="J28" s="177"/>
      <c r="K28" s="176">
        <f t="shared" si="0"/>
        <v>-18.67285202252944</v>
      </c>
      <c r="L28" s="77" t="s">
        <v>124</v>
      </c>
      <c r="M28" s="77" t="s">
        <v>20</v>
      </c>
      <c r="N28" s="99"/>
      <c r="O28" s="191"/>
      <c r="P28" s="164" t="s">
        <v>1704</v>
      </c>
    </row>
    <row r="29" spans="1:16" x14ac:dyDescent="0.25">
      <c r="A29" s="77">
        <f t="shared" si="1"/>
        <v>22</v>
      </c>
      <c r="B29" s="77" t="s">
        <v>15</v>
      </c>
      <c r="C29" s="82">
        <v>122309</v>
      </c>
      <c r="D29" s="83" t="s">
        <v>102</v>
      </c>
      <c r="E29" s="82">
        <v>466</v>
      </c>
      <c r="F29" s="77" t="s">
        <v>164</v>
      </c>
      <c r="G29" s="84">
        <v>14.535450643776825</v>
      </c>
      <c r="H29" s="85">
        <v>6773.52</v>
      </c>
      <c r="I29" s="81">
        <v>45310</v>
      </c>
      <c r="J29" s="177"/>
      <c r="K29" s="176">
        <f t="shared" si="0"/>
        <v>-14.535450643776825</v>
      </c>
      <c r="L29" s="77" t="s">
        <v>93</v>
      </c>
      <c r="M29" s="77" t="s">
        <v>20</v>
      </c>
      <c r="N29" s="99"/>
      <c r="O29" s="191"/>
      <c r="P29" s="164" t="s">
        <v>1704</v>
      </c>
    </row>
    <row r="30" spans="1:16" x14ac:dyDescent="0.25">
      <c r="A30" s="77">
        <f t="shared" si="1"/>
        <v>23</v>
      </c>
      <c r="B30" s="77" t="s">
        <v>15</v>
      </c>
      <c r="C30" s="82">
        <v>117689</v>
      </c>
      <c r="D30" s="83" t="s">
        <v>121</v>
      </c>
      <c r="E30" s="82">
        <v>67.400000000000006</v>
      </c>
      <c r="F30" s="77" t="s">
        <v>171</v>
      </c>
      <c r="G30" s="84">
        <v>84.584866468842733</v>
      </c>
      <c r="H30" s="85">
        <v>5701.02</v>
      </c>
      <c r="I30" s="81">
        <v>44342</v>
      </c>
      <c r="J30" s="177"/>
      <c r="K30" s="176">
        <f t="shared" si="0"/>
        <v>-84.584866468842733</v>
      </c>
      <c r="L30" s="77" t="s">
        <v>93</v>
      </c>
      <c r="M30" s="77" t="s">
        <v>20</v>
      </c>
      <c r="N30" s="99"/>
      <c r="O30" s="191"/>
      <c r="P30" s="164" t="s">
        <v>1704</v>
      </c>
    </row>
    <row r="31" spans="1:16" x14ac:dyDescent="0.25">
      <c r="A31" s="77">
        <f t="shared" si="1"/>
        <v>24</v>
      </c>
      <c r="B31" s="77" t="s">
        <v>15</v>
      </c>
      <c r="C31" s="82">
        <v>32940</v>
      </c>
      <c r="D31" s="83" t="s">
        <v>120</v>
      </c>
      <c r="E31" s="82">
        <v>1265.05</v>
      </c>
      <c r="F31" s="77" t="s">
        <v>171</v>
      </c>
      <c r="G31" s="84">
        <v>2.2536500533575747</v>
      </c>
      <c r="H31" s="85">
        <v>2850.98</v>
      </c>
      <c r="I31" s="81">
        <v>43495</v>
      </c>
      <c r="J31" s="177"/>
      <c r="K31" s="176">
        <f t="shared" si="0"/>
        <v>-2.2536500533575747</v>
      </c>
      <c r="L31" s="77" t="s">
        <v>93</v>
      </c>
      <c r="M31" s="77" t="s">
        <v>20</v>
      </c>
      <c r="N31" s="99"/>
      <c r="O31" s="191"/>
      <c r="P31" s="164" t="s">
        <v>1704</v>
      </c>
    </row>
    <row r="32" spans="1:16" x14ac:dyDescent="0.25">
      <c r="A32" s="77">
        <f t="shared" si="1"/>
        <v>25</v>
      </c>
      <c r="B32" s="77" t="s">
        <v>15</v>
      </c>
      <c r="C32" s="78">
        <v>116363</v>
      </c>
      <c r="D32" s="79" t="s">
        <v>122</v>
      </c>
      <c r="E32" s="77">
        <v>1073.75</v>
      </c>
      <c r="F32" s="77" t="s">
        <v>171</v>
      </c>
      <c r="G32" s="84">
        <v>1.6065285215366705</v>
      </c>
      <c r="H32" s="80">
        <v>1725.01</v>
      </c>
      <c r="I32" s="81">
        <v>43495</v>
      </c>
      <c r="J32" s="177"/>
      <c r="K32" s="176">
        <f t="shared" si="0"/>
        <v>-1.6065285215366705</v>
      </c>
      <c r="L32" s="77" t="s">
        <v>93</v>
      </c>
      <c r="M32" s="77" t="s">
        <v>20</v>
      </c>
      <c r="N32" s="99"/>
      <c r="O32" s="191"/>
      <c r="P32" s="164" t="s">
        <v>1704</v>
      </c>
    </row>
    <row r="33" spans="1:16" s="94" customFormat="1" x14ac:dyDescent="0.25">
      <c r="A33" s="89">
        <f t="shared" si="1"/>
        <v>26</v>
      </c>
      <c r="B33" s="89" t="s">
        <v>15</v>
      </c>
      <c r="C33" s="90">
        <v>181731</v>
      </c>
      <c r="D33" s="91" t="s">
        <v>110</v>
      </c>
      <c r="E33" s="89">
        <v>285</v>
      </c>
      <c r="F33" s="89" t="s">
        <v>164</v>
      </c>
      <c r="G33" s="95">
        <v>5</v>
      </c>
      <c r="H33" s="92">
        <v>1425</v>
      </c>
      <c r="I33" s="93">
        <v>45447</v>
      </c>
      <c r="J33" s="178"/>
      <c r="K33" s="176">
        <f t="shared" si="0"/>
        <v>-5</v>
      </c>
      <c r="L33" s="89" t="s">
        <v>93</v>
      </c>
      <c r="M33" s="89" t="s">
        <v>101</v>
      </c>
      <c r="N33" s="100" t="s">
        <v>1701</v>
      </c>
      <c r="O33" s="193">
        <v>45900</v>
      </c>
      <c r="P33" s="194"/>
    </row>
    <row r="34" spans="1:16" x14ac:dyDescent="0.25">
      <c r="A34" s="77">
        <f t="shared" si="1"/>
        <v>27</v>
      </c>
      <c r="B34" s="77" t="s">
        <v>15</v>
      </c>
      <c r="C34" s="78">
        <v>116353</v>
      </c>
      <c r="D34" s="79" t="s">
        <v>119</v>
      </c>
      <c r="E34" s="77">
        <v>1096.9100000000001</v>
      </c>
      <c r="F34" s="77" t="s">
        <v>171</v>
      </c>
      <c r="G34" s="84">
        <v>0.73287689965448388</v>
      </c>
      <c r="H34" s="80">
        <v>803.9</v>
      </c>
      <c r="I34" s="81">
        <v>43495</v>
      </c>
      <c r="J34" s="177"/>
      <c r="K34" s="176">
        <f t="shared" si="0"/>
        <v>-0.73287689965448388</v>
      </c>
      <c r="L34" s="77" t="s">
        <v>93</v>
      </c>
      <c r="M34" s="77" t="s">
        <v>20</v>
      </c>
      <c r="N34" s="99"/>
      <c r="O34" s="191"/>
      <c r="P34" s="164" t="s">
        <v>1704</v>
      </c>
    </row>
    <row r="35" spans="1:16" x14ac:dyDescent="0.25">
      <c r="A35" s="77">
        <f t="shared" si="1"/>
        <v>28</v>
      </c>
      <c r="B35" s="77" t="s">
        <v>15</v>
      </c>
      <c r="C35" s="78">
        <v>181731</v>
      </c>
      <c r="D35" s="79" t="s">
        <v>110</v>
      </c>
      <c r="E35" s="77">
        <v>173</v>
      </c>
      <c r="F35" s="77" t="s">
        <v>164</v>
      </c>
      <c r="G35" s="84">
        <v>5</v>
      </c>
      <c r="H35" s="80">
        <f>E35*G35</f>
        <v>865</v>
      </c>
      <c r="I35" s="81">
        <v>45447</v>
      </c>
      <c r="J35" s="177"/>
      <c r="K35" s="176">
        <f t="shared" si="0"/>
        <v>-5</v>
      </c>
      <c r="L35" s="77" t="s">
        <v>93</v>
      </c>
      <c r="M35" s="77" t="s">
        <v>20</v>
      </c>
      <c r="N35" s="99" t="s">
        <v>1700</v>
      </c>
      <c r="O35" s="192">
        <v>45900</v>
      </c>
      <c r="P35" s="164"/>
    </row>
    <row r="36" spans="1:16" x14ac:dyDescent="0.25">
      <c r="A36" s="77">
        <f t="shared" si="1"/>
        <v>29</v>
      </c>
      <c r="B36" s="77" t="s">
        <v>15</v>
      </c>
      <c r="C36" s="78">
        <v>189201</v>
      </c>
      <c r="D36" s="79" t="s">
        <v>108</v>
      </c>
      <c r="E36" s="77">
        <v>967</v>
      </c>
      <c r="F36" s="77" t="s">
        <v>164</v>
      </c>
      <c r="G36" s="84">
        <v>0.72796269727403151</v>
      </c>
      <c r="H36" s="80">
        <f>E36*G36</f>
        <v>703.93992826398846</v>
      </c>
      <c r="I36" s="81">
        <v>45307</v>
      </c>
      <c r="J36" s="177"/>
      <c r="K36" s="176">
        <f t="shared" si="0"/>
        <v>-0.72796269727403151</v>
      </c>
      <c r="L36" s="77" t="s">
        <v>109</v>
      </c>
      <c r="M36" s="77" t="s">
        <v>20</v>
      </c>
      <c r="N36" s="99" t="s">
        <v>1700</v>
      </c>
      <c r="O36" s="192">
        <v>45900</v>
      </c>
      <c r="P36" s="164"/>
    </row>
    <row r="37" spans="1:16" x14ac:dyDescent="0.25">
      <c r="A37" s="77">
        <f t="shared" si="1"/>
        <v>30</v>
      </c>
      <c r="B37" s="77" t="s">
        <v>15</v>
      </c>
      <c r="C37" s="78">
        <v>4067</v>
      </c>
      <c r="D37" s="79" t="s">
        <v>111</v>
      </c>
      <c r="E37" s="80">
        <v>304</v>
      </c>
      <c r="F37" s="77" t="s">
        <v>164</v>
      </c>
      <c r="G37" s="80">
        <v>0.73684210526315785</v>
      </c>
      <c r="H37" s="80">
        <v>224</v>
      </c>
      <c r="I37" s="81">
        <v>45409</v>
      </c>
      <c r="J37" s="177"/>
      <c r="K37" s="176">
        <f t="shared" si="0"/>
        <v>-0.73684210526315785</v>
      </c>
      <c r="L37" s="77" t="s">
        <v>109</v>
      </c>
      <c r="M37" s="77" t="s">
        <v>20</v>
      </c>
      <c r="N37" s="99" t="s">
        <v>1699</v>
      </c>
      <c r="O37" s="191" t="s">
        <v>1702</v>
      </c>
      <c r="P37" s="164"/>
    </row>
    <row r="38" spans="1:16" s="94" customFormat="1" x14ac:dyDescent="0.25">
      <c r="A38" s="89">
        <f>A37+1</f>
        <v>31</v>
      </c>
      <c r="B38" s="89" t="s">
        <v>15</v>
      </c>
      <c r="C38" s="90">
        <v>171881</v>
      </c>
      <c r="D38" s="91" t="s">
        <v>105</v>
      </c>
      <c r="E38" s="92">
        <v>3</v>
      </c>
      <c r="F38" s="89" t="s">
        <v>164</v>
      </c>
      <c r="G38" s="92">
        <v>44.043333333333329</v>
      </c>
      <c r="H38" s="92">
        <v>132.13</v>
      </c>
      <c r="I38" s="93" t="s">
        <v>106</v>
      </c>
      <c r="J38" s="178"/>
      <c r="K38" s="176">
        <f t="shared" si="0"/>
        <v>-44.043333333333329</v>
      </c>
      <c r="L38" s="89" t="s">
        <v>93</v>
      </c>
      <c r="M38" s="89" t="s">
        <v>101</v>
      </c>
      <c r="N38" s="100" t="s">
        <v>1701</v>
      </c>
      <c r="O38" s="193">
        <v>45900</v>
      </c>
      <c r="P38" s="194"/>
    </row>
    <row r="39" spans="1:16" ht="15.75" x14ac:dyDescent="0.25">
      <c r="A39" s="346" t="s">
        <v>89</v>
      </c>
      <c r="B39" s="346"/>
      <c r="C39" s="346"/>
      <c r="D39" s="346"/>
      <c r="E39" s="32"/>
      <c r="F39" s="32"/>
      <c r="G39" s="35"/>
      <c r="H39" s="180">
        <f>SUM(H8:H38)</f>
        <v>2417117.7507372755</v>
      </c>
      <c r="I39" s="35"/>
      <c r="J39" s="35"/>
      <c r="K39" s="35"/>
      <c r="L39" s="32"/>
      <c r="M39" s="32"/>
      <c r="N39" s="32"/>
      <c r="O39" s="35"/>
      <c r="P39" s="35"/>
    </row>
    <row r="40" spans="1:16" x14ac:dyDescent="0.25">
      <c r="A40" s="7" t="s">
        <v>90</v>
      </c>
    </row>
    <row r="41" spans="1:16" x14ac:dyDescent="0.25">
      <c r="G41" s="125" t="s">
        <v>1706</v>
      </c>
      <c r="H41" s="124"/>
      <c r="L41" s="88"/>
    </row>
    <row r="42" spans="1:16" x14ac:dyDescent="0.25">
      <c r="G42" s="125" t="s">
        <v>1705</v>
      </c>
      <c r="H42" s="124">
        <f>H13+H20+H21+H35+H36</f>
        <v>150875.83992826397</v>
      </c>
    </row>
    <row r="43" spans="1:16" x14ac:dyDescent="0.25">
      <c r="G43" s="125" t="s">
        <v>1710</v>
      </c>
      <c r="H43" s="124">
        <f>H11+H15+H37</f>
        <v>228439.67999999999</v>
      </c>
    </row>
    <row r="44" spans="1:16" x14ac:dyDescent="0.25">
      <c r="G44" s="125" t="s">
        <v>1917</v>
      </c>
      <c r="H44" s="124"/>
    </row>
    <row r="45" spans="1:16" x14ac:dyDescent="0.25">
      <c r="G45" s="125" t="s">
        <v>1918</v>
      </c>
      <c r="H45" s="124">
        <f>H38+H33++H27+H24+H19+H18+H17+H16</f>
        <v>230756.8</v>
      </c>
    </row>
    <row r="46" spans="1:16" x14ac:dyDescent="0.25">
      <c r="G46" s="125" t="s">
        <v>1919</v>
      </c>
      <c r="H46" s="124"/>
    </row>
    <row r="47" spans="1:16" x14ac:dyDescent="0.25">
      <c r="G47" s="125" t="s">
        <v>1711</v>
      </c>
      <c r="H47" s="126">
        <f>SUBTOTAL(9,H41:H46)</f>
        <v>610072.31992826401</v>
      </c>
    </row>
    <row r="48" spans="1:16" x14ac:dyDescent="0.25">
      <c r="G48" s="167"/>
      <c r="H48" s="179">
        <f>H47/H39</f>
        <v>0.25239660738173725</v>
      </c>
    </row>
  </sheetData>
  <autoFilter ref="B7:P7" xr:uid="{00000000-0009-0000-0000-000000000000}"/>
  <mergeCells count="14">
    <mergeCell ref="F4:F6"/>
    <mergeCell ref="G4:H4"/>
    <mergeCell ref="P4:P6"/>
    <mergeCell ref="A39:D39"/>
    <mergeCell ref="A4:A6"/>
    <mergeCell ref="B4:B6"/>
    <mergeCell ref="D4:D6"/>
    <mergeCell ref="E4:E6"/>
    <mergeCell ref="N4:N6"/>
    <mergeCell ref="O4:O6"/>
    <mergeCell ref="I4:I6"/>
    <mergeCell ref="L4:L6"/>
    <mergeCell ref="M4:M6"/>
    <mergeCell ref="J4:J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R58"/>
  <sheetViews>
    <sheetView tabSelected="1" view="pageBreakPreview" zoomScale="50" zoomScaleNormal="55" zoomScaleSheetLayoutView="50" workbookViewId="0">
      <pane xSplit="3" ySplit="6" topLeftCell="D7" activePane="bottomRight" state="frozen"/>
      <selection pane="topRight" activeCell="F1" sqref="F1"/>
      <selection pane="bottomLeft" activeCell="A7" sqref="A7"/>
      <selection pane="bottomRight" activeCell="Y13" sqref="Y13"/>
    </sheetView>
  </sheetViews>
  <sheetFormatPr defaultColWidth="9.140625" defaultRowHeight="18.75" outlineLevelRow="1" x14ac:dyDescent="0.25"/>
  <cols>
    <col min="1" max="1" width="16.85546875" style="317" customWidth="1"/>
    <col min="2" max="2" width="80.42578125" style="321" customWidth="1"/>
    <col min="3" max="3" width="9.28515625" style="313" customWidth="1"/>
    <col min="4" max="4" width="66.140625" style="313" customWidth="1"/>
    <col min="5" max="16384" width="9.140625" style="314"/>
  </cols>
  <sheetData>
    <row r="2" spans="1:4" x14ac:dyDescent="0.25">
      <c r="B2" s="322"/>
      <c r="C2" s="319"/>
      <c r="D2" s="354" t="s">
        <v>2010</v>
      </c>
    </row>
    <row r="3" spans="1:4" ht="37.5" customHeight="1" x14ac:dyDescent="0.25">
      <c r="A3" s="352" t="s">
        <v>3</v>
      </c>
      <c r="B3" s="350" t="s">
        <v>4</v>
      </c>
      <c r="C3" s="351" t="s">
        <v>6</v>
      </c>
      <c r="D3" s="354"/>
    </row>
    <row r="4" spans="1:4" x14ac:dyDescent="0.25">
      <c r="A4" s="384"/>
      <c r="B4" s="350"/>
      <c r="C4" s="351"/>
      <c r="D4" s="354"/>
    </row>
    <row r="5" spans="1:4" x14ac:dyDescent="0.25">
      <c r="A5" s="353"/>
      <c r="B5" s="350"/>
      <c r="C5" s="351"/>
      <c r="D5" s="354"/>
    </row>
    <row r="6" spans="1:4" x14ac:dyDescent="0.25">
      <c r="A6" s="316">
        <v>3</v>
      </c>
      <c r="B6" s="316">
        <v>4</v>
      </c>
      <c r="C6" s="316">
        <v>5</v>
      </c>
      <c r="D6" s="316">
        <v>75</v>
      </c>
    </row>
    <row r="7" spans="1:4" s="327" customFormat="1" ht="90" outlineLevel="1" x14ac:dyDescent="0.25">
      <c r="A7" s="330">
        <v>387250</v>
      </c>
      <c r="B7" s="324" t="s">
        <v>127</v>
      </c>
      <c r="C7" s="323" t="s">
        <v>23</v>
      </c>
      <c r="D7" s="343" t="s">
        <v>2008</v>
      </c>
    </row>
    <row r="8" spans="1:4" s="327" customFormat="1" ht="90" outlineLevel="1" x14ac:dyDescent="0.25">
      <c r="A8" s="330">
        <v>177618</v>
      </c>
      <c r="B8" s="324" t="s">
        <v>128</v>
      </c>
      <c r="C8" s="323" t="s">
        <v>129</v>
      </c>
      <c r="D8" s="343" t="s">
        <v>2009</v>
      </c>
    </row>
    <row r="9" spans="1:4" s="327" customFormat="1" ht="90" outlineLevel="1" x14ac:dyDescent="0.25">
      <c r="A9" s="330">
        <v>366309</v>
      </c>
      <c r="B9" s="324" t="s">
        <v>130</v>
      </c>
      <c r="C9" s="323" t="s">
        <v>59</v>
      </c>
      <c r="D9" s="343" t="s">
        <v>1967</v>
      </c>
    </row>
    <row r="10" spans="1:4" s="318" customFormat="1" ht="60" outlineLevel="1" x14ac:dyDescent="0.25">
      <c r="A10" s="330">
        <v>137784</v>
      </c>
      <c r="B10" s="324" t="s">
        <v>132</v>
      </c>
      <c r="C10" s="323" t="s">
        <v>23</v>
      </c>
      <c r="D10" s="343" t="s">
        <v>1972</v>
      </c>
    </row>
    <row r="11" spans="1:4" s="318" customFormat="1" ht="60" outlineLevel="1" x14ac:dyDescent="0.25">
      <c r="A11" s="330">
        <v>262677</v>
      </c>
      <c r="B11" s="324" t="s">
        <v>133</v>
      </c>
      <c r="C11" s="323" t="s">
        <v>59</v>
      </c>
      <c r="D11" s="343" t="s">
        <v>1971</v>
      </c>
    </row>
    <row r="12" spans="1:4" s="318" customFormat="1" ht="90" outlineLevel="1" x14ac:dyDescent="0.25">
      <c r="A12" s="330">
        <v>159920</v>
      </c>
      <c r="B12" s="324" t="s">
        <v>134</v>
      </c>
      <c r="C12" s="323" t="s">
        <v>59</v>
      </c>
      <c r="D12" s="343" t="s">
        <v>1966</v>
      </c>
    </row>
    <row r="13" spans="1:4" s="318" customFormat="1" ht="90" outlineLevel="1" x14ac:dyDescent="0.25">
      <c r="A13" s="330">
        <v>205754</v>
      </c>
      <c r="B13" s="324" t="s">
        <v>161</v>
      </c>
      <c r="C13" s="323" t="s">
        <v>18</v>
      </c>
      <c r="D13" s="343" t="s">
        <v>1968</v>
      </c>
    </row>
    <row r="14" spans="1:4" s="318" customFormat="1" ht="90" outlineLevel="1" x14ac:dyDescent="0.25">
      <c r="A14" s="330">
        <v>354717</v>
      </c>
      <c r="B14" s="340" t="s">
        <v>135</v>
      </c>
      <c r="C14" s="323" t="s">
        <v>18</v>
      </c>
      <c r="D14" s="343" t="s">
        <v>1969</v>
      </c>
    </row>
    <row r="15" spans="1:4" s="318" customFormat="1" ht="90" outlineLevel="1" x14ac:dyDescent="0.25">
      <c r="A15" s="330">
        <v>387247</v>
      </c>
      <c r="B15" s="340" t="s">
        <v>136</v>
      </c>
      <c r="C15" s="323" t="s">
        <v>23</v>
      </c>
      <c r="D15" s="343" t="s">
        <v>2006</v>
      </c>
    </row>
    <row r="16" spans="1:4" s="318" customFormat="1" ht="45" outlineLevel="1" x14ac:dyDescent="0.25">
      <c r="A16" s="330">
        <v>365983</v>
      </c>
      <c r="B16" s="340" t="s">
        <v>137</v>
      </c>
      <c r="C16" s="323" t="s">
        <v>23</v>
      </c>
      <c r="D16" s="343" t="s">
        <v>2007</v>
      </c>
    </row>
    <row r="17" spans="1:4" s="318" customFormat="1" ht="90" outlineLevel="1" x14ac:dyDescent="0.25">
      <c r="A17" s="330">
        <v>315084</v>
      </c>
      <c r="B17" s="340" t="s">
        <v>138</v>
      </c>
      <c r="C17" s="323" t="s">
        <v>59</v>
      </c>
      <c r="D17" s="343" t="s">
        <v>1965</v>
      </c>
    </row>
    <row r="18" spans="1:4" s="318" customFormat="1" ht="60" outlineLevel="1" x14ac:dyDescent="0.25">
      <c r="A18" s="330">
        <v>125364</v>
      </c>
      <c r="B18" s="324" t="s">
        <v>178</v>
      </c>
      <c r="C18" s="323" t="s">
        <v>164</v>
      </c>
      <c r="D18" s="343" t="s">
        <v>1980</v>
      </c>
    </row>
    <row r="19" spans="1:4" s="318" customFormat="1" ht="60" outlineLevel="1" x14ac:dyDescent="0.25">
      <c r="A19" s="330">
        <v>325185</v>
      </c>
      <c r="B19" s="328" t="s">
        <v>162</v>
      </c>
      <c r="C19" s="325" t="s">
        <v>18</v>
      </c>
      <c r="D19" s="343" t="s">
        <v>1982</v>
      </c>
    </row>
    <row r="20" spans="1:4" s="318" customFormat="1" ht="90" outlineLevel="1" x14ac:dyDescent="0.25">
      <c r="A20" s="330">
        <v>130537</v>
      </c>
      <c r="B20" s="324" t="s">
        <v>139</v>
      </c>
      <c r="C20" s="323" t="s">
        <v>140</v>
      </c>
      <c r="D20" s="343" t="s">
        <v>1983</v>
      </c>
    </row>
    <row r="21" spans="1:4" s="327" customFormat="1" ht="60" outlineLevel="1" x14ac:dyDescent="0.25">
      <c r="A21" s="330">
        <v>217998</v>
      </c>
      <c r="B21" s="324" t="s">
        <v>141</v>
      </c>
      <c r="C21" s="323" t="s">
        <v>18</v>
      </c>
      <c r="D21" s="343" t="s">
        <v>1973</v>
      </c>
    </row>
    <row r="22" spans="1:4" s="318" customFormat="1" ht="90" outlineLevel="1" x14ac:dyDescent="0.25">
      <c r="A22" s="330">
        <v>313763</v>
      </c>
      <c r="B22" s="324" t="s">
        <v>142</v>
      </c>
      <c r="C22" s="323" t="s">
        <v>59</v>
      </c>
      <c r="D22" s="343" t="s">
        <v>1966</v>
      </c>
    </row>
    <row r="23" spans="1:4" s="318" customFormat="1" ht="60" outlineLevel="1" x14ac:dyDescent="0.25">
      <c r="A23" s="330">
        <v>172921</v>
      </c>
      <c r="B23" s="324" t="s">
        <v>143</v>
      </c>
      <c r="C23" s="323" t="s">
        <v>23</v>
      </c>
      <c r="D23" s="343" t="s">
        <v>1974</v>
      </c>
    </row>
    <row r="24" spans="1:4" s="318" customFormat="1" ht="60" outlineLevel="1" x14ac:dyDescent="0.25">
      <c r="A24" s="330">
        <v>133972</v>
      </c>
      <c r="B24" s="324" t="s">
        <v>145</v>
      </c>
      <c r="C24" s="323" t="s">
        <v>18</v>
      </c>
      <c r="D24" s="343" t="s">
        <v>1975</v>
      </c>
    </row>
    <row r="25" spans="1:4" s="318" customFormat="1" ht="60" outlineLevel="1" x14ac:dyDescent="0.25">
      <c r="A25" s="330">
        <v>383577</v>
      </c>
      <c r="B25" s="324" t="s">
        <v>146</v>
      </c>
      <c r="C25" s="323" t="s">
        <v>23</v>
      </c>
      <c r="D25" s="343" t="s">
        <v>1976</v>
      </c>
    </row>
    <row r="26" spans="1:4" s="318" customFormat="1" outlineLevel="1" x14ac:dyDescent="0.25">
      <c r="A26" s="330">
        <v>163468</v>
      </c>
      <c r="B26" s="324" t="s">
        <v>147</v>
      </c>
      <c r="C26" s="323" t="s">
        <v>140</v>
      </c>
      <c r="D26" s="342" t="s">
        <v>1981</v>
      </c>
    </row>
    <row r="27" spans="1:4" s="318" customFormat="1" ht="60" outlineLevel="1" x14ac:dyDescent="0.25">
      <c r="A27" s="330">
        <v>170862</v>
      </c>
      <c r="B27" s="324" t="s">
        <v>148</v>
      </c>
      <c r="C27" s="323" t="s">
        <v>23</v>
      </c>
      <c r="D27" s="343" t="s">
        <v>1977</v>
      </c>
    </row>
    <row r="28" spans="1:4" s="318" customFormat="1" ht="90" outlineLevel="1" x14ac:dyDescent="0.25">
      <c r="A28" s="330">
        <v>285093</v>
      </c>
      <c r="B28" s="324" t="s">
        <v>163</v>
      </c>
      <c r="C28" s="323" t="s">
        <v>18</v>
      </c>
      <c r="D28" s="343" t="s">
        <v>1979</v>
      </c>
    </row>
    <row r="29" spans="1:4" s="318" customFormat="1" ht="60" outlineLevel="1" x14ac:dyDescent="0.25">
      <c r="A29" s="330">
        <v>96129</v>
      </c>
      <c r="B29" s="324" t="s">
        <v>149</v>
      </c>
      <c r="C29" s="323" t="s">
        <v>59</v>
      </c>
      <c r="D29" s="343" t="s">
        <v>1978</v>
      </c>
    </row>
    <row r="30" spans="1:4" s="318" customFormat="1" ht="168.75" outlineLevel="1" x14ac:dyDescent="0.25">
      <c r="A30" s="330">
        <v>21810</v>
      </c>
      <c r="B30" s="324" t="s">
        <v>184</v>
      </c>
      <c r="C30" s="323" t="s">
        <v>164</v>
      </c>
      <c r="D30" s="341" t="s">
        <v>1986</v>
      </c>
    </row>
    <row r="31" spans="1:4" s="318" customFormat="1" ht="90" outlineLevel="1" x14ac:dyDescent="0.25">
      <c r="A31" s="330">
        <v>354718</v>
      </c>
      <c r="B31" s="324" t="s">
        <v>150</v>
      </c>
      <c r="C31" s="323" t="s">
        <v>18</v>
      </c>
      <c r="D31" s="343" t="s">
        <v>2011</v>
      </c>
    </row>
    <row r="32" spans="1:4" s="318" customFormat="1" ht="90" outlineLevel="1" x14ac:dyDescent="0.25">
      <c r="A32" s="330">
        <v>337645</v>
      </c>
      <c r="B32" s="324" t="s">
        <v>151</v>
      </c>
      <c r="C32" s="323" t="s">
        <v>18</v>
      </c>
      <c r="D32" s="343" t="s">
        <v>2012</v>
      </c>
    </row>
    <row r="33" spans="1:4" s="318" customFormat="1" ht="90" outlineLevel="1" x14ac:dyDescent="0.25">
      <c r="A33" s="330">
        <v>161653</v>
      </c>
      <c r="B33" s="324" t="s">
        <v>152</v>
      </c>
      <c r="C33" s="323" t="s">
        <v>18</v>
      </c>
      <c r="D33" s="343" t="s">
        <v>2013</v>
      </c>
    </row>
    <row r="34" spans="1:4" s="327" customFormat="1" ht="90" outlineLevel="1" x14ac:dyDescent="0.25">
      <c r="A34" s="330">
        <v>59373</v>
      </c>
      <c r="B34" s="324" t="s">
        <v>153</v>
      </c>
      <c r="C34" s="323" t="s">
        <v>23</v>
      </c>
      <c r="D34" s="343" t="s">
        <v>2014</v>
      </c>
    </row>
    <row r="35" spans="1:4" s="327" customFormat="1" ht="187.5" outlineLevel="1" x14ac:dyDescent="0.25">
      <c r="A35" s="330">
        <v>5391</v>
      </c>
      <c r="B35" s="324" t="s">
        <v>154</v>
      </c>
      <c r="C35" s="323" t="s">
        <v>23</v>
      </c>
      <c r="D35" s="341" t="s">
        <v>1985</v>
      </c>
    </row>
    <row r="36" spans="1:4" s="327" customFormat="1" ht="90" outlineLevel="1" x14ac:dyDescent="0.25">
      <c r="A36" s="330">
        <v>184912</v>
      </c>
      <c r="B36" s="324" t="s">
        <v>155</v>
      </c>
      <c r="C36" s="323" t="s">
        <v>23</v>
      </c>
      <c r="D36" s="343" t="s">
        <v>2000</v>
      </c>
    </row>
    <row r="37" spans="1:4" s="327" customFormat="1" ht="90" outlineLevel="1" x14ac:dyDescent="0.25">
      <c r="A37" s="330">
        <v>1796</v>
      </c>
      <c r="B37" s="324" t="s">
        <v>156</v>
      </c>
      <c r="C37" s="323" t="s">
        <v>23</v>
      </c>
      <c r="D37" s="343" t="s">
        <v>2001</v>
      </c>
    </row>
    <row r="38" spans="1:4" s="327" customFormat="1" ht="90" outlineLevel="1" x14ac:dyDescent="0.25">
      <c r="A38" s="330">
        <v>318367</v>
      </c>
      <c r="B38" s="324" t="s">
        <v>157</v>
      </c>
      <c r="C38" s="323" t="s">
        <v>23</v>
      </c>
      <c r="D38" s="343" t="s">
        <v>2002</v>
      </c>
    </row>
    <row r="39" spans="1:4" s="327" customFormat="1" ht="90" outlineLevel="1" x14ac:dyDescent="0.25">
      <c r="A39" s="330">
        <v>105185</v>
      </c>
      <c r="B39" s="324" t="s">
        <v>158</v>
      </c>
      <c r="C39" s="323" t="s">
        <v>23</v>
      </c>
      <c r="D39" s="343" t="s">
        <v>2003</v>
      </c>
    </row>
    <row r="40" spans="1:4" s="327" customFormat="1" ht="90" outlineLevel="1" x14ac:dyDescent="0.25">
      <c r="A40" s="330">
        <v>262654</v>
      </c>
      <c r="B40" s="324" t="s">
        <v>159</v>
      </c>
      <c r="C40" s="323" t="s">
        <v>23</v>
      </c>
      <c r="D40" s="343" t="s">
        <v>2004</v>
      </c>
    </row>
    <row r="41" spans="1:4" s="327" customFormat="1" ht="90" outlineLevel="1" x14ac:dyDescent="0.25">
      <c r="A41" s="330">
        <v>149119</v>
      </c>
      <c r="B41" s="324" t="s">
        <v>160</v>
      </c>
      <c r="C41" s="323" t="s">
        <v>23</v>
      </c>
      <c r="D41" s="343" t="s">
        <v>2005</v>
      </c>
    </row>
    <row r="42" spans="1:4" s="327" customFormat="1" ht="90" outlineLevel="1" x14ac:dyDescent="0.25">
      <c r="A42" s="330">
        <v>191535</v>
      </c>
      <c r="B42" s="324" t="s">
        <v>185</v>
      </c>
      <c r="C42" s="323" t="s">
        <v>164</v>
      </c>
      <c r="D42" s="343" t="s">
        <v>1984</v>
      </c>
    </row>
    <row r="43" spans="1:4" s="318" customFormat="1" ht="90" outlineLevel="1" x14ac:dyDescent="0.25">
      <c r="A43" s="330">
        <v>5402</v>
      </c>
      <c r="B43" s="324" t="s">
        <v>186</v>
      </c>
      <c r="C43" s="323" t="s">
        <v>177</v>
      </c>
      <c r="D43" s="343" t="s">
        <v>1987</v>
      </c>
    </row>
    <row r="44" spans="1:4" s="327" customFormat="1" ht="90" outlineLevel="1" x14ac:dyDescent="0.25">
      <c r="A44" s="330">
        <v>13769</v>
      </c>
      <c r="B44" s="324" t="s">
        <v>179</v>
      </c>
      <c r="C44" s="323" t="s">
        <v>177</v>
      </c>
      <c r="D44" s="343" t="s">
        <v>1988</v>
      </c>
    </row>
    <row r="45" spans="1:4" s="327" customFormat="1" ht="90" outlineLevel="1" x14ac:dyDescent="0.25">
      <c r="A45" s="330">
        <v>120193</v>
      </c>
      <c r="B45" s="324" t="s">
        <v>176</v>
      </c>
      <c r="C45" s="323" t="s">
        <v>164</v>
      </c>
      <c r="D45" s="343" t="s">
        <v>1989</v>
      </c>
    </row>
    <row r="46" spans="1:4" s="327" customFormat="1" ht="90" outlineLevel="1" x14ac:dyDescent="0.25">
      <c r="A46" s="330">
        <v>818</v>
      </c>
      <c r="B46" s="324" t="s">
        <v>172</v>
      </c>
      <c r="C46" s="323" t="s">
        <v>168</v>
      </c>
      <c r="D46" s="343" t="s">
        <v>1990</v>
      </c>
    </row>
    <row r="47" spans="1:4" s="327" customFormat="1" ht="105" outlineLevel="1" x14ac:dyDescent="0.25">
      <c r="A47" s="330">
        <v>353942</v>
      </c>
      <c r="B47" s="324" t="s">
        <v>180</v>
      </c>
      <c r="C47" s="323" t="s">
        <v>177</v>
      </c>
      <c r="D47" s="343" t="s">
        <v>1991</v>
      </c>
    </row>
    <row r="48" spans="1:4" s="327" customFormat="1" ht="90" outlineLevel="1" x14ac:dyDescent="0.25">
      <c r="A48" s="330">
        <v>40757</v>
      </c>
      <c r="B48" s="324" t="s">
        <v>183</v>
      </c>
      <c r="C48" s="323" t="s">
        <v>164</v>
      </c>
      <c r="D48" s="343" t="s">
        <v>1992</v>
      </c>
    </row>
    <row r="49" spans="1:4" s="318" customFormat="1" ht="90" outlineLevel="1" x14ac:dyDescent="0.25">
      <c r="A49" s="330">
        <v>382939</v>
      </c>
      <c r="B49" s="324" t="s">
        <v>165</v>
      </c>
      <c r="C49" s="325" t="s">
        <v>164</v>
      </c>
      <c r="D49" s="343" t="s">
        <v>1993</v>
      </c>
    </row>
    <row r="50" spans="1:4" s="318" customFormat="1" outlineLevel="1" x14ac:dyDescent="0.25">
      <c r="A50" s="330">
        <v>5377</v>
      </c>
      <c r="B50" s="324" t="s">
        <v>181</v>
      </c>
      <c r="C50" s="325" t="s">
        <v>164</v>
      </c>
      <c r="D50" s="326" t="s">
        <v>1707</v>
      </c>
    </row>
    <row r="51" spans="1:4" s="318" customFormat="1" outlineLevel="1" x14ac:dyDescent="0.25">
      <c r="A51" s="330">
        <v>5334</v>
      </c>
      <c r="B51" s="328" t="s">
        <v>170</v>
      </c>
      <c r="C51" s="325" t="s">
        <v>167</v>
      </c>
      <c r="D51" s="326" t="s">
        <v>1707</v>
      </c>
    </row>
    <row r="52" spans="1:4" s="318" customFormat="1" ht="90" outlineLevel="1" x14ac:dyDescent="0.25">
      <c r="A52" s="330">
        <v>140716</v>
      </c>
      <c r="B52" s="328" t="s">
        <v>169</v>
      </c>
      <c r="C52" s="325" t="s">
        <v>164</v>
      </c>
      <c r="D52" s="343" t="s">
        <v>1994</v>
      </c>
    </row>
    <row r="53" spans="1:4" s="327" customFormat="1" ht="90" outlineLevel="1" x14ac:dyDescent="0.25">
      <c r="A53" s="330">
        <v>291604</v>
      </c>
      <c r="B53" s="328" t="s">
        <v>174</v>
      </c>
      <c r="C53" s="325" t="s">
        <v>168</v>
      </c>
      <c r="D53" s="343" t="s">
        <v>1995</v>
      </c>
    </row>
    <row r="54" spans="1:4" s="327" customFormat="1" ht="90" outlineLevel="1" x14ac:dyDescent="0.25">
      <c r="A54" s="330">
        <v>177118</v>
      </c>
      <c r="B54" s="324" t="s">
        <v>175</v>
      </c>
      <c r="C54" s="325" t="s">
        <v>164</v>
      </c>
      <c r="D54" s="343" t="s">
        <v>1996</v>
      </c>
    </row>
    <row r="55" spans="1:4" s="327" customFormat="1" ht="60" outlineLevel="1" x14ac:dyDescent="0.25">
      <c r="A55" s="330">
        <v>186840</v>
      </c>
      <c r="B55" s="324" t="s">
        <v>173</v>
      </c>
      <c r="C55" s="325" t="s">
        <v>164</v>
      </c>
      <c r="D55" s="343" t="s">
        <v>1970</v>
      </c>
    </row>
    <row r="56" spans="1:4" s="327" customFormat="1" ht="90" outlineLevel="1" x14ac:dyDescent="0.25">
      <c r="A56" s="330">
        <v>313704</v>
      </c>
      <c r="B56" s="324" t="s">
        <v>166</v>
      </c>
      <c r="C56" s="325" t="s">
        <v>167</v>
      </c>
      <c r="D56" s="343" t="s">
        <v>1997</v>
      </c>
    </row>
    <row r="57" spans="1:4" s="327" customFormat="1" ht="105" outlineLevel="1" x14ac:dyDescent="0.25">
      <c r="A57" s="330">
        <v>103228</v>
      </c>
      <c r="B57" s="324" t="s">
        <v>187</v>
      </c>
      <c r="C57" s="325" t="s">
        <v>164</v>
      </c>
      <c r="D57" s="343" t="s">
        <v>1998</v>
      </c>
    </row>
    <row r="58" spans="1:4" s="327" customFormat="1" ht="90" outlineLevel="1" x14ac:dyDescent="0.25">
      <c r="A58" s="330">
        <v>258730</v>
      </c>
      <c r="B58" s="324" t="s">
        <v>188</v>
      </c>
      <c r="C58" s="323" t="s">
        <v>164</v>
      </c>
      <c r="D58" s="343" t="s">
        <v>1999</v>
      </c>
    </row>
  </sheetData>
  <autoFilter ref="A6:D58" xr:uid="{00000000-0009-0000-0000-000001000000}"/>
  <mergeCells count="4">
    <mergeCell ref="D2:D5"/>
    <mergeCell ref="A3:A5"/>
    <mergeCell ref="B3:B5"/>
    <mergeCell ref="C3:C5"/>
  </mergeCells>
  <phoneticPr fontId="38" type="noConversion"/>
  <hyperlinks>
    <hyperlink ref="D11" r:id="rId1" xr:uid="{04686EF0-F492-4399-A7CA-21F323FADE13}"/>
    <hyperlink ref="D10" r:id="rId2" xr:uid="{8937139C-F57C-400F-BE1B-946A7FE938C2}"/>
    <hyperlink ref="D9" r:id="rId3" display="https://market.rmrail.ru/admin/marketplace/publication/870a8067-0ba1-44d6-810b-01b0dd14d126/change/?_changelist_filters=company__id__exact%3D00ec37c9-522d-4933-801d-5d91d5d5ca1b%26q%3D%25D0%25BF%25D1%2580%25D0%25BE%25D1%2584%25D0%25B8%25D0%25BB%25D1%258C%2B120" xr:uid="{23DBDB35-4887-4B95-B22A-F18C1AFECA11}"/>
    <hyperlink ref="D12" r:id="rId4" display="https://market.rmrail.ru/admin/marketplace/publication/a501e714-f5f6-4eed-abfa-46d10c017d85/change/?_changelist_filters=company__id__exact%3D00ec37c9-522d-4933-801d-5d91d5d5ca1b%26q%3D%25D0%25BF%25D1%2580%25D0%25BE%25D1%2584%25D0%25B8%25D0%25BB%25D1%258C%2B120" xr:uid="{40ED2B02-9A47-47F5-9488-1508D1A2C645}"/>
    <hyperlink ref="D13" r:id="rId5" xr:uid="{624A6985-8238-48D8-8177-16809822C5AE}"/>
    <hyperlink ref="D14" r:id="rId6" xr:uid="{76597F28-487A-497F-BBE9-216BCD674DD8}"/>
    <hyperlink ref="D21" r:id="rId7" xr:uid="{3134BDB6-7375-4FB6-96EC-8EA00FB21DB5}"/>
    <hyperlink ref="D23" r:id="rId8" xr:uid="{FE45D5FC-6288-4A09-9B31-8B786F67B63C}"/>
    <hyperlink ref="D24" r:id="rId9" xr:uid="{39E5944E-8F0C-4B30-942F-8F6E4CDE9311}"/>
    <hyperlink ref="D22" r:id="rId10" display="https://market.rmrail.ru/admin/marketplace/publication/a501e714-f5f6-4eed-abfa-46d10c017d85/change/?_changelist_filters=company__id__exact%3D00ec37c9-522d-4933-801d-5d91d5d5ca1b%26q%3D%25D0%25BF%25D1%2580%25D0%25BE%25D1%2584%25D0%25B8%25D0%25BB%25D1%258C%2B120" xr:uid="{C6332326-ECF7-4450-9E02-901A6E5F58C9}"/>
    <hyperlink ref="D17" r:id="rId11" xr:uid="{C7FDD6B7-363C-4278-A8DD-A71C7A44F495}"/>
    <hyperlink ref="D25" r:id="rId12" xr:uid="{30E0CDB4-B1B4-4843-859F-DBFB0186E7E9}"/>
    <hyperlink ref="D27" r:id="rId13" xr:uid="{98CD735E-6B45-4848-9969-3334343073AF}"/>
    <hyperlink ref="D29" r:id="rId14" xr:uid="{94212D3E-33E0-4813-9444-D86A080714EB}"/>
    <hyperlink ref="D18" r:id="rId15" xr:uid="{893D1242-464B-4108-B215-E70D82FEF7AD}"/>
    <hyperlink ref="D26" r:id="rId16" location="%D0%BE%D1%81%D0%BD%D0%BE%D0%B2%D0%BD%D0%B0%D1%8F-%D0%B8%D0%BD%D1%84%D0%BE%D1%80%D0%BC%D0%B0%D1%86%D0%B8%D1%8F-tab" xr:uid="{991B73EF-6513-4C74-B87A-F4B4CCF79097}"/>
    <hyperlink ref="D28" r:id="rId17" xr:uid="{946EF54A-EEEA-4148-8904-148A932892C4}"/>
    <hyperlink ref="D19" r:id="rId18" xr:uid="{6B43838E-B4FC-4D90-AC2C-88B54735F9D4}"/>
    <hyperlink ref="D20" r:id="rId19" xr:uid="{F2A330F2-F71B-4500-A518-E45575A6DD15}"/>
    <hyperlink ref="D42" r:id="rId20" xr:uid="{68E227A1-6D9F-438B-83B7-354054442F39}"/>
    <hyperlink ref="D43" r:id="rId21" display="https://market.rmrail.ru/admin/marketplace/publication/aa5858e0-5893-437a-a9c0-18d253554738/change/?_changelist_filters=company__id__exact%3D00ec37c9-522d-4933-801d-5d91d5d5ca1b%26q%3D%25D1%2580%25D1%2583%25D0%25BA%25D0%25B0%25D0%25B2%25D0%25B8%25D1%2586%25D1%258B" xr:uid="{A3F34B85-F909-4560-B9CC-6EB9C72FC676}"/>
    <hyperlink ref="D44" r:id="rId22" xr:uid="{F9AE2086-0BAB-469F-9FA4-A887C4D5DFC7}"/>
    <hyperlink ref="D45" r:id="rId23" xr:uid="{DB55A833-F796-4E97-9610-942A2EBB60CD}"/>
    <hyperlink ref="D46" r:id="rId24" xr:uid="{9D82DC72-71D0-4125-A523-61BD2746A2FE}"/>
    <hyperlink ref="D47" r:id="rId25" display="https://market.rmrail.ru/admin/marketplace/publication/40f62cee-7c76-48ce-ad9a-c4d2824feda9/change/?_changelist_filters=company__id__exact%3D00ec37c9-522d-4933-801d-5d91d5d5ca1b%26q%3D%25D0%25BD%25D0%25B0%25D1%2580%25D1%2583%25D0%25BA%25D0%25B0%25D0%25B2%25D0%25BD%25D0%25B8%25D0%25BA%25D0%25B8" xr:uid="{83AE65F1-D552-4F06-95B1-E955D448AD02}"/>
    <hyperlink ref="D48" r:id="rId26" xr:uid="{302CB3D5-8FDC-4CAA-B1D8-215A9C2C0E5E}"/>
    <hyperlink ref="D49" r:id="rId27" xr:uid="{ABD05415-732A-4516-9B4D-30BEB63C5812}"/>
    <hyperlink ref="D52" r:id="rId28" xr:uid="{6CC5FD69-1EDD-4E0A-A6EF-0B787561E0B6}"/>
    <hyperlink ref="D53" r:id="rId29" xr:uid="{B6D22A25-5959-463E-B89E-5B744EED5268}"/>
    <hyperlink ref="D54" r:id="rId30" xr:uid="{5BF8D071-619D-4D70-8302-6DA5F3749F8A}"/>
    <hyperlink ref="D55" r:id="rId31" xr:uid="{1687EECE-C1E7-4EA4-8A75-576FD6B2F9F3}"/>
    <hyperlink ref="D56" r:id="rId32" xr:uid="{D4C8B0A3-018E-4453-B691-0A2A73C717D7}"/>
    <hyperlink ref="D57" r:id="rId33" display="https://market.rmrail.ru/admin/marketplace/publication/3718f0ae-16e9-4326-adfd-8797e47a0f7e/change/?_changelist_filters=company__id__exact%3D00ec37c9-522d-4933-801d-5d91d5d5ca1b%26q%3D%25D0%25B4%25D0%25B5%25D1%2580%25D0%25B6%25D0%25B0%25D1%2582%25D0%25B5%25D0%25BB%25D1%258C" xr:uid="{AE99DCF6-108B-4ED0-B754-7FE306519E6D}"/>
    <hyperlink ref="D58" r:id="rId34" xr:uid="{77B35E48-F6B2-42CD-8476-9A82E6561F57}"/>
    <hyperlink ref="D36" r:id="rId35" xr:uid="{050127B2-5299-4129-B164-A73F54853C6A}"/>
    <hyperlink ref="D37" r:id="rId36" xr:uid="{9DF14775-7C3A-4E55-B340-B84183F54E1B}"/>
    <hyperlink ref="D38" r:id="rId37" display="https://market.rmrail.ru/admin/marketplace/publication/fac8af5d-ec08-4969-a239-ed310e31c637/change/?_changelist_filters=company__id__exact%3D00ec37c9-522d-4933-801d-5d91d5d5ca1b%26q%3D%25D0%25B7%25D0%25B0%25D0%25BA%25D0%25BB%25D0%25B5%25D0%25BF%25D0%25BA%25D0%25B0" xr:uid="{B75E707B-C95A-4201-BB14-D95C08699D32}"/>
    <hyperlink ref="D39" r:id="rId38" xr:uid="{B17DAA5E-EF91-4C61-81DD-FB989C849EF3}"/>
    <hyperlink ref="D40" r:id="rId39" xr:uid="{4290460C-2DC2-4BCE-A37A-775F7E55349F}"/>
    <hyperlink ref="D41" r:id="rId40" xr:uid="{4B77C90E-006C-40BC-A96E-9D4E7A07A168}"/>
    <hyperlink ref="D15" r:id="rId41" xr:uid="{16C5D0C3-5E56-414B-A39E-12BEB8B6C041}"/>
    <hyperlink ref="D16" r:id="rId42" xr:uid="{07A9358E-F0FC-4057-9D09-6D53964F0871}"/>
    <hyperlink ref="D7" r:id="rId43" xr:uid="{A120D0ED-8BE7-4145-B89D-67FC52B8E72E}"/>
    <hyperlink ref="D8" r:id="rId44" xr:uid="{BE901C0B-95E1-4064-977C-D2C100393DA4}"/>
    <hyperlink ref="D31" r:id="rId45" xr:uid="{762CC886-0C43-49D5-98C0-A46D10BA3558}"/>
    <hyperlink ref="D32" r:id="rId46" xr:uid="{9DC236C2-A699-4261-B174-1A1746A811A6}"/>
    <hyperlink ref="D33" r:id="rId47" xr:uid="{9DA748A6-EFE9-4917-B459-E9D1722F3E9D}"/>
    <hyperlink ref="D34" r:id="rId48" xr:uid="{4538C999-6C51-4F6F-A489-68FAEA4D439F}"/>
  </hyperlinks>
  <pageMargins left="0.25" right="0.25" top="0.75" bottom="0.75" header="0.3" footer="0.3"/>
  <pageSetup paperSize="9" scale="16" fitToHeight="0" orientation="landscape" r:id="rId4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AQ10"/>
  <sheetViews>
    <sheetView topLeftCell="B1" zoomScale="90" zoomScaleNormal="90" zoomScaleSheetLayoutView="85" workbookViewId="0">
      <selection activeCell="AG29" sqref="AG29"/>
    </sheetView>
  </sheetViews>
  <sheetFormatPr defaultRowHeight="15" outlineLevelCol="1" x14ac:dyDescent="0.25"/>
  <cols>
    <col min="1" max="1" width="35.7109375" customWidth="1"/>
    <col min="2" max="2" width="12.140625" customWidth="1"/>
    <col min="3" max="3" width="16.7109375" style="212" customWidth="1"/>
    <col min="4" max="4" width="16.85546875" hidden="1" customWidth="1" outlineLevel="1"/>
    <col min="5" max="5" width="21.28515625" hidden="1" customWidth="1" outlineLevel="1"/>
    <col min="6" max="6" width="13.5703125" hidden="1" customWidth="1" outlineLevel="1"/>
    <col min="7" max="7" width="14.7109375" hidden="1" customWidth="1" outlineLevel="1"/>
    <col min="8" max="8" width="14.28515625" hidden="1" customWidth="1" outlineLevel="1"/>
    <col min="9" max="9" width="17.5703125" hidden="1" customWidth="1" outlineLevel="1"/>
    <col min="10" max="10" width="12.7109375" hidden="1" customWidth="1" outlineLevel="1"/>
    <col min="11" max="11" width="16.28515625" hidden="1" customWidth="1" outlineLevel="1"/>
    <col min="12" max="12" width="12" customWidth="1" collapsed="1"/>
    <col min="13" max="13" width="19.7109375" customWidth="1"/>
    <col min="14" max="14" width="11.28515625" hidden="1" customWidth="1" outlineLevel="1"/>
    <col min="15" max="15" width="18" hidden="1" customWidth="1" outlineLevel="1"/>
    <col min="16" max="16" width="11" hidden="1" customWidth="1" outlineLevel="1"/>
    <col min="17" max="17" width="15.5703125" hidden="1" customWidth="1" outlineLevel="1"/>
    <col min="18" max="18" width="10.7109375" hidden="1" customWidth="1" outlineLevel="1"/>
    <col min="19" max="19" width="16.42578125" hidden="1" customWidth="1" outlineLevel="1"/>
    <col min="20" max="20" width="11.42578125" hidden="1" customWidth="1" outlineLevel="1"/>
    <col min="21" max="21" width="15.5703125" hidden="1" customWidth="1" outlineLevel="1"/>
    <col min="22" max="22" width="11.5703125" customWidth="1" collapsed="1"/>
    <col min="23" max="23" width="18.7109375" customWidth="1"/>
    <col min="24" max="24" width="15.42578125" hidden="1" customWidth="1" outlineLevel="1"/>
    <col min="25" max="25" width="16.7109375" hidden="1" customWidth="1" outlineLevel="1"/>
    <col min="26" max="26" width="12" hidden="1" customWidth="1" outlineLevel="1"/>
    <col min="27" max="27" width="16.7109375" hidden="1" customWidth="1" outlineLevel="1"/>
    <col min="28" max="28" width="12.42578125" hidden="1" customWidth="1" outlineLevel="1"/>
    <col min="29" max="30" width="12.5703125" hidden="1" customWidth="1" outlineLevel="1"/>
    <col min="31" max="31" width="15.5703125" hidden="1" customWidth="1" outlineLevel="1"/>
    <col min="32" max="32" width="11.7109375" customWidth="1" collapsed="1"/>
    <col min="33" max="33" width="18.5703125" customWidth="1"/>
    <col min="34" max="34" width="16" hidden="1" customWidth="1" outlineLevel="1"/>
    <col min="35" max="35" width="16.28515625" hidden="1" customWidth="1" outlineLevel="1"/>
    <col min="36" max="36" width="15.140625" hidden="1" customWidth="1" outlineLevel="1"/>
    <col min="37" max="37" width="16.28515625" hidden="1" customWidth="1" outlineLevel="1"/>
    <col min="38" max="38" width="15.28515625" hidden="1" customWidth="1" outlineLevel="1"/>
    <col min="39" max="39" width="12.42578125" hidden="1" customWidth="1" outlineLevel="1"/>
    <col min="40" max="40" width="13.5703125" hidden="1" customWidth="1" outlineLevel="1"/>
    <col min="41" max="41" width="15.28515625" hidden="1" customWidth="1" outlineLevel="1"/>
    <col min="42" max="42" width="14.42578125" customWidth="1" collapsed="1"/>
    <col min="43" max="43" width="17.7109375" bestFit="1" customWidth="1"/>
  </cols>
  <sheetData>
    <row r="2" spans="1:43" ht="18.75" x14ac:dyDescent="0.3">
      <c r="A2" s="355" t="s">
        <v>1949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355"/>
      <c r="W2" s="355"/>
    </row>
    <row r="3" spans="1:43" s="315" customFormat="1" ht="45" customHeight="1" x14ac:dyDescent="0.25">
      <c r="A3" s="356" t="s">
        <v>1941</v>
      </c>
      <c r="B3" s="356" t="s">
        <v>1948</v>
      </c>
      <c r="C3" s="356"/>
      <c r="D3" s="356" t="s">
        <v>1947</v>
      </c>
      <c r="E3" s="356"/>
      <c r="F3" s="356" t="s">
        <v>1954</v>
      </c>
      <c r="G3" s="356"/>
      <c r="H3" s="356" t="s">
        <v>1955</v>
      </c>
      <c r="I3" s="356"/>
      <c r="J3" s="356" t="s">
        <v>1953</v>
      </c>
      <c r="K3" s="356"/>
      <c r="L3" s="356" t="s">
        <v>1945</v>
      </c>
      <c r="M3" s="356"/>
      <c r="N3" s="356" t="s">
        <v>1951</v>
      </c>
      <c r="O3" s="356"/>
      <c r="P3" s="356" t="s">
        <v>1956</v>
      </c>
      <c r="Q3" s="356"/>
      <c r="R3" s="356" t="s">
        <v>1957</v>
      </c>
      <c r="S3" s="356"/>
      <c r="T3" s="356" t="s">
        <v>1958</v>
      </c>
      <c r="U3" s="356"/>
      <c r="V3" s="356" t="s">
        <v>1946</v>
      </c>
      <c r="W3" s="356"/>
      <c r="X3" s="356" t="s">
        <v>1947</v>
      </c>
      <c r="Y3" s="356"/>
      <c r="Z3" s="356" t="s">
        <v>1962</v>
      </c>
      <c r="AA3" s="356"/>
      <c r="AB3" s="356" t="s">
        <v>1963</v>
      </c>
      <c r="AC3" s="356"/>
      <c r="AD3" s="356" t="s">
        <v>1964</v>
      </c>
      <c r="AE3" s="356"/>
      <c r="AF3" s="356" t="s">
        <v>1950</v>
      </c>
      <c r="AG3" s="356"/>
      <c r="AH3" s="356" t="s">
        <v>1947</v>
      </c>
      <c r="AI3" s="356"/>
      <c r="AJ3" s="356" t="s">
        <v>1959</v>
      </c>
      <c r="AK3" s="356"/>
      <c r="AL3" s="356" t="s">
        <v>1960</v>
      </c>
      <c r="AM3" s="356"/>
      <c r="AN3" s="356" t="s">
        <v>1961</v>
      </c>
      <c r="AO3" s="356"/>
      <c r="AP3" s="356" t="s">
        <v>1952</v>
      </c>
      <c r="AQ3" s="356"/>
    </row>
    <row r="4" spans="1:43" s="315" customFormat="1" ht="45.6" customHeight="1" x14ac:dyDescent="0.25">
      <c r="A4" s="356"/>
      <c r="B4" s="333" t="s">
        <v>5</v>
      </c>
      <c r="C4" s="334" t="s">
        <v>1943</v>
      </c>
      <c r="D4" s="333" t="s">
        <v>1942</v>
      </c>
      <c r="E4" s="334" t="s">
        <v>1943</v>
      </c>
      <c r="F4" s="333" t="s">
        <v>1942</v>
      </c>
      <c r="G4" s="334" t="s">
        <v>1943</v>
      </c>
      <c r="H4" s="333" t="s">
        <v>1942</v>
      </c>
      <c r="I4" s="334" t="s">
        <v>1943</v>
      </c>
      <c r="J4" s="333" t="s">
        <v>1942</v>
      </c>
      <c r="K4" s="334" t="s">
        <v>1943</v>
      </c>
      <c r="L4" s="333" t="s">
        <v>5</v>
      </c>
      <c r="M4" s="334" t="s">
        <v>1943</v>
      </c>
      <c r="N4" s="333" t="s">
        <v>5</v>
      </c>
      <c r="O4" s="334" t="s">
        <v>1943</v>
      </c>
      <c r="P4" s="333" t="s">
        <v>5</v>
      </c>
      <c r="Q4" s="334" t="s">
        <v>1943</v>
      </c>
      <c r="R4" s="333" t="s">
        <v>5</v>
      </c>
      <c r="S4" s="334" t="s">
        <v>1943</v>
      </c>
      <c r="T4" s="333" t="s">
        <v>5</v>
      </c>
      <c r="U4" s="334" t="s">
        <v>1943</v>
      </c>
      <c r="V4" s="333" t="s">
        <v>5</v>
      </c>
      <c r="W4" s="334" t="s">
        <v>1943</v>
      </c>
      <c r="X4" s="333" t="s">
        <v>1942</v>
      </c>
      <c r="Y4" s="334" t="s">
        <v>1943</v>
      </c>
      <c r="Z4" s="333" t="s">
        <v>1942</v>
      </c>
      <c r="AA4" s="334" t="s">
        <v>1943</v>
      </c>
      <c r="AB4" s="333" t="s">
        <v>1942</v>
      </c>
      <c r="AC4" s="334" t="s">
        <v>1943</v>
      </c>
      <c r="AD4" s="333" t="s">
        <v>1942</v>
      </c>
      <c r="AE4" s="334" t="s">
        <v>1943</v>
      </c>
      <c r="AF4" s="333" t="s">
        <v>5</v>
      </c>
      <c r="AG4" s="334" t="s">
        <v>1943</v>
      </c>
      <c r="AH4" s="333" t="s">
        <v>1942</v>
      </c>
      <c r="AI4" s="334" t="s">
        <v>1943</v>
      </c>
      <c r="AJ4" s="333" t="s">
        <v>1942</v>
      </c>
      <c r="AK4" s="334" t="s">
        <v>1943</v>
      </c>
      <c r="AL4" s="333" t="s">
        <v>1942</v>
      </c>
      <c r="AM4" s="334" t="s">
        <v>1943</v>
      </c>
      <c r="AN4" s="333" t="s">
        <v>1942</v>
      </c>
      <c r="AO4" s="334" t="s">
        <v>1943</v>
      </c>
      <c r="AP4" s="333" t="s">
        <v>5</v>
      </c>
      <c r="AQ4" s="334" t="s">
        <v>1943</v>
      </c>
    </row>
    <row r="5" spans="1:43" s="332" customFormat="1" ht="25.9" customHeight="1" x14ac:dyDescent="0.25">
      <c r="A5" s="335" t="s">
        <v>1944</v>
      </c>
      <c r="B5" s="336" t="e">
        <f>'АВМ-общая'!#REF!</f>
        <v>#REF!</v>
      </c>
      <c r="C5" s="337" t="e">
        <f>'АВМ-общая'!#REF!</f>
        <v>#REF!</v>
      </c>
      <c r="D5" s="338">
        <v>-71</v>
      </c>
      <c r="E5" s="338" t="e">
        <f>-'АВМ-общая'!#REF!</f>
        <v>#REF!</v>
      </c>
      <c r="F5" s="338">
        <v>2</v>
      </c>
      <c r="G5" s="338" t="e">
        <f>'АВМ-общая'!#REF!</f>
        <v>#REF!</v>
      </c>
      <c r="H5" s="338"/>
      <c r="I5" s="338"/>
      <c r="J5" s="338">
        <f>35</f>
        <v>35</v>
      </c>
      <c r="K5" s="338" t="e">
        <f>'АВМ-общая'!#REF!</f>
        <v>#REF!</v>
      </c>
      <c r="L5" s="338">
        <v>128</v>
      </c>
      <c r="M5" s="338" t="e">
        <f>'АВМ-общая'!#REF!</f>
        <v>#REF!</v>
      </c>
      <c r="N5" s="338">
        <v>-1</v>
      </c>
      <c r="O5" s="338">
        <v>-389587.76905311801</v>
      </c>
      <c r="P5" s="338">
        <v>6</v>
      </c>
      <c r="Q5" s="338">
        <v>232744.71210568177</v>
      </c>
      <c r="R5" s="338"/>
      <c r="S5" s="338">
        <v>0</v>
      </c>
      <c r="T5" s="338">
        <v>39</v>
      </c>
      <c r="U5" s="338" t="e">
        <f>'АВМ-общая'!#REF!</f>
        <v>#REF!</v>
      </c>
      <c r="V5" s="339">
        <f>121</f>
        <v>121</v>
      </c>
      <c r="W5" s="338" t="e">
        <f>M5+O5-Q5-S5-U5</f>
        <v>#REF!</v>
      </c>
      <c r="X5" s="338">
        <v>-1</v>
      </c>
      <c r="Y5" s="338" t="e">
        <f>-'АВМ-общая'!#REF!</f>
        <v>#REF!</v>
      </c>
      <c r="Z5" s="338">
        <v>1</v>
      </c>
      <c r="AA5" s="338" t="e">
        <f>'АВМ-общая'!#REF!</f>
        <v>#REF!</v>
      </c>
      <c r="AB5" s="338"/>
      <c r="AC5" s="338" t="e">
        <f>'АВМ-общая'!#REF!</f>
        <v>#REF!</v>
      </c>
      <c r="AD5" s="338">
        <v>49</v>
      </c>
      <c r="AE5" s="338" t="e">
        <f>'АВМ-общая'!#REF!</f>
        <v>#REF!</v>
      </c>
      <c r="AF5" s="339">
        <v>111</v>
      </c>
      <c r="AG5" s="339" t="e">
        <f>W5-AA5-AC5-AE5+Y5</f>
        <v>#REF!</v>
      </c>
      <c r="AH5" s="338"/>
      <c r="AI5" s="338" t="e">
        <f>-'АВМ-общая'!#REF!</f>
        <v>#REF!</v>
      </c>
      <c r="AJ5" s="338">
        <v>12</v>
      </c>
      <c r="AK5" s="338" t="e">
        <f>'АВМ-общая'!#REF!</f>
        <v>#REF!</v>
      </c>
      <c r="AL5" s="338"/>
      <c r="AM5" s="338" t="e">
        <f>'АВМ-общая'!#REF!</f>
        <v>#REF!</v>
      </c>
      <c r="AN5" s="338">
        <v>1</v>
      </c>
      <c r="AO5" s="338" t="e">
        <f>'АВМ-общая'!#REF!</f>
        <v>#REF!</v>
      </c>
      <c r="AP5" s="339">
        <v>110</v>
      </c>
      <c r="AQ5" s="339" t="e">
        <f>AG5+AI5-AK5-AM5-AO5</f>
        <v>#REF!</v>
      </c>
    </row>
    <row r="6" spans="1:43" x14ac:dyDescent="0.25">
      <c r="AG6" s="320"/>
    </row>
    <row r="7" spans="1:43" x14ac:dyDescent="0.25">
      <c r="M7" s="320" t="e">
        <f>M5-C5</f>
        <v>#REF!</v>
      </c>
      <c r="W7" s="320" t="e">
        <f>W5-M5</f>
        <v>#REF!</v>
      </c>
      <c r="AG7" s="331" t="e">
        <f>AG5-W5</f>
        <v>#REF!</v>
      </c>
      <c r="AQ7" s="320" t="e">
        <f>AQ5-AG5</f>
        <v>#REF!</v>
      </c>
    </row>
    <row r="8" spans="1:43" x14ac:dyDescent="0.25">
      <c r="M8" s="329" t="e">
        <f>M7/C5</f>
        <v>#REF!</v>
      </c>
      <c r="W8" s="329" t="e">
        <f>W7/M5</f>
        <v>#REF!</v>
      </c>
      <c r="AG8" s="329" t="e">
        <f>AG7/W5</f>
        <v>#REF!</v>
      </c>
      <c r="AQ8" s="329" t="e">
        <f>AQ7/AG5</f>
        <v>#REF!</v>
      </c>
    </row>
    <row r="10" spans="1:43" x14ac:dyDescent="0.25">
      <c r="L10" s="320"/>
    </row>
  </sheetData>
  <mergeCells count="23">
    <mergeCell ref="AH3:AI3"/>
    <mergeCell ref="AJ3:AK3"/>
    <mergeCell ref="AL3:AM3"/>
    <mergeCell ref="AN3:AO3"/>
    <mergeCell ref="AP3:AQ3"/>
    <mergeCell ref="X3:Y3"/>
    <mergeCell ref="Z3:AA3"/>
    <mergeCell ref="AB3:AC3"/>
    <mergeCell ref="AD3:AE3"/>
    <mergeCell ref="AF3:AG3"/>
    <mergeCell ref="A2:W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A3:A4"/>
  </mergeCells>
  <pageMargins left="0.25" right="0.25" top="0.75" bottom="0.75" header="0.3" footer="0.3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29"/>
  <sheetViews>
    <sheetView topLeftCell="A94" zoomScale="70" zoomScaleNormal="70" workbookViewId="0">
      <selection activeCell="I124" sqref="I124"/>
    </sheetView>
  </sheetViews>
  <sheetFormatPr defaultRowHeight="15" x14ac:dyDescent="0.25"/>
  <cols>
    <col min="1" max="1" width="5.140625" style="167" customWidth="1"/>
    <col min="2" max="2" width="8" style="4" bestFit="1" customWidth="1"/>
    <col min="3" max="3" width="18.140625" style="4" bestFit="1" customWidth="1"/>
    <col min="4" max="4" width="67.5703125" style="4" customWidth="1"/>
    <col min="5" max="5" width="12.7109375" style="26" bestFit="1" customWidth="1"/>
    <col min="6" max="6" width="6.5703125" style="167" bestFit="1" customWidth="1"/>
    <col min="7" max="7" width="32.7109375" style="167" customWidth="1"/>
    <col min="8" max="8" width="26.7109375" style="4" customWidth="1"/>
    <col min="9" max="9" width="20.140625" style="4" customWidth="1"/>
    <col min="10" max="10" width="19.42578125" style="295" customWidth="1"/>
    <col min="11" max="11" width="35.28515625" style="167" customWidth="1"/>
    <col min="12" max="12" width="30.7109375" style="4" customWidth="1"/>
    <col min="13" max="13" width="28.28515625" style="4" customWidth="1"/>
    <col min="14" max="14" width="22.85546875" style="167" customWidth="1"/>
    <col min="15" max="15" width="19.5703125" style="304" customWidth="1"/>
    <col min="16" max="16" width="14.85546875" style="304" customWidth="1"/>
    <col min="17" max="17" width="19.5703125" style="304" customWidth="1"/>
    <col min="18" max="18" width="11.140625" bestFit="1" customWidth="1"/>
    <col min="19" max="19" width="13.140625" bestFit="1" customWidth="1"/>
  </cols>
  <sheetData>
    <row r="1" spans="1:17" ht="18" x14ac:dyDescent="0.25">
      <c r="B1" s="3"/>
      <c r="L1" s="6" t="s">
        <v>190</v>
      </c>
      <c r="M1" s="6"/>
      <c r="N1" s="44"/>
    </row>
    <row r="2" spans="1:17" ht="18" x14ac:dyDescent="0.25">
      <c r="L2" s="6" t="s">
        <v>191</v>
      </c>
      <c r="M2" s="6"/>
      <c r="N2" s="44"/>
    </row>
    <row r="3" spans="1:17" ht="18" x14ac:dyDescent="0.25">
      <c r="L3" s="6"/>
      <c r="M3" s="6"/>
      <c r="N3" s="44"/>
    </row>
    <row r="4" spans="1:17" ht="18" x14ac:dyDescent="0.25">
      <c r="L4" s="6"/>
      <c r="M4" s="6"/>
      <c r="N4" s="44" t="s">
        <v>192</v>
      </c>
    </row>
    <row r="6" spans="1:17" ht="18" x14ac:dyDescent="0.25">
      <c r="B6" s="364" t="s">
        <v>369</v>
      </c>
      <c r="C6" s="364"/>
      <c r="D6" s="364"/>
      <c r="E6" s="365"/>
      <c r="F6" s="364"/>
      <c r="G6" s="364"/>
      <c r="H6" s="364"/>
      <c r="I6" s="364"/>
      <c r="J6" s="364"/>
      <c r="K6" s="364"/>
      <c r="L6" s="364"/>
      <c r="M6" s="257"/>
    </row>
    <row r="8" spans="1:17" ht="24.75" customHeight="1" x14ac:dyDescent="0.25">
      <c r="A8" s="359" t="s">
        <v>193</v>
      </c>
      <c r="B8" s="359" t="s">
        <v>194</v>
      </c>
      <c r="C8" s="256" t="s">
        <v>3</v>
      </c>
      <c r="D8" s="359" t="s">
        <v>4</v>
      </c>
      <c r="E8" s="366" t="s">
        <v>5</v>
      </c>
      <c r="F8" s="359" t="s">
        <v>6</v>
      </c>
      <c r="G8" s="359" t="s">
        <v>7</v>
      </c>
      <c r="H8" s="359"/>
      <c r="I8" s="347" t="s">
        <v>1915</v>
      </c>
      <c r="J8" s="243"/>
      <c r="K8" s="359" t="s">
        <v>8</v>
      </c>
      <c r="L8" s="359" t="s">
        <v>9</v>
      </c>
      <c r="M8" s="361" t="s">
        <v>1931</v>
      </c>
      <c r="N8" s="359" t="s">
        <v>10</v>
      </c>
      <c r="O8" s="345" t="s">
        <v>1698</v>
      </c>
      <c r="P8" s="345" t="s">
        <v>1696</v>
      </c>
      <c r="Q8" s="345" t="s">
        <v>1697</v>
      </c>
    </row>
    <row r="9" spans="1:17" ht="27" customHeight="1" x14ac:dyDescent="0.25">
      <c r="A9" s="359"/>
      <c r="B9" s="359"/>
      <c r="C9" s="359" t="s">
        <v>11</v>
      </c>
      <c r="D9" s="359"/>
      <c r="E9" s="366"/>
      <c r="F9" s="359"/>
      <c r="G9" s="256" t="s">
        <v>12</v>
      </c>
      <c r="H9" s="256" t="s">
        <v>13</v>
      </c>
      <c r="I9" s="348"/>
      <c r="J9" s="244" t="s">
        <v>1916</v>
      </c>
      <c r="K9" s="359"/>
      <c r="L9" s="359"/>
      <c r="M9" s="362"/>
      <c r="N9" s="359"/>
      <c r="O9" s="345"/>
      <c r="P9" s="345"/>
      <c r="Q9" s="345"/>
    </row>
    <row r="10" spans="1:17" x14ac:dyDescent="0.25">
      <c r="A10" s="359"/>
      <c r="B10" s="359"/>
      <c r="C10" s="359"/>
      <c r="D10" s="359"/>
      <c r="E10" s="366"/>
      <c r="F10" s="359"/>
      <c r="G10" s="256" t="s">
        <v>14</v>
      </c>
      <c r="H10" s="256" t="s">
        <v>14</v>
      </c>
      <c r="I10" s="349"/>
      <c r="J10" s="245"/>
      <c r="K10" s="359"/>
      <c r="L10" s="359"/>
      <c r="M10" s="363"/>
      <c r="N10" s="359"/>
      <c r="O10" s="345"/>
      <c r="P10" s="345"/>
      <c r="Q10" s="345"/>
    </row>
    <row r="11" spans="1:17" ht="18.75" x14ac:dyDescent="0.25">
      <c r="A11" s="101">
        <v>1</v>
      </c>
      <c r="B11" s="101">
        <v>2</v>
      </c>
      <c r="C11" s="101">
        <v>3</v>
      </c>
      <c r="D11" s="101">
        <v>4</v>
      </c>
      <c r="E11" s="102">
        <v>5</v>
      </c>
      <c r="F11" s="101">
        <v>6</v>
      </c>
      <c r="G11" s="101">
        <v>7</v>
      </c>
      <c r="H11" s="101">
        <v>8</v>
      </c>
      <c r="I11" s="101"/>
      <c r="J11" s="296"/>
      <c r="K11" s="101">
        <v>9</v>
      </c>
      <c r="L11" s="101">
        <v>10</v>
      </c>
      <c r="M11" s="101"/>
      <c r="N11" s="101">
        <v>11</v>
      </c>
      <c r="O11" s="36">
        <v>12</v>
      </c>
      <c r="P11" s="36">
        <v>13</v>
      </c>
      <c r="Q11" s="36">
        <v>14</v>
      </c>
    </row>
    <row r="12" spans="1:17" ht="24" x14ac:dyDescent="0.25">
      <c r="A12" s="103">
        <f>1</f>
        <v>1</v>
      </c>
      <c r="B12" s="103" t="s">
        <v>15</v>
      </c>
      <c r="C12" s="103">
        <v>284841</v>
      </c>
      <c r="D12" s="104" t="s">
        <v>210</v>
      </c>
      <c r="E12" s="105">
        <v>229606.902</v>
      </c>
      <c r="F12" s="103" t="s">
        <v>18</v>
      </c>
      <c r="G12" s="106">
        <v>57.230000037194003</v>
      </c>
      <c r="H12" s="107">
        <v>13140403.01</v>
      </c>
      <c r="I12" s="110"/>
      <c r="J12" s="297">
        <f>I12-G12</f>
        <v>-57.230000037194003</v>
      </c>
      <c r="K12" s="108">
        <v>45189</v>
      </c>
      <c r="L12" s="109" t="s">
        <v>207</v>
      </c>
      <c r="M12" s="109"/>
      <c r="N12" s="103" t="s">
        <v>198</v>
      </c>
      <c r="O12" s="191"/>
      <c r="P12" s="191"/>
      <c r="Q12" s="191" t="s">
        <v>1935</v>
      </c>
    </row>
    <row r="13" spans="1:17" x14ac:dyDescent="0.25">
      <c r="A13" s="103">
        <f>A12+1</f>
        <v>2</v>
      </c>
      <c r="B13" s="103" t="s">
        <v>15</v>
      </c>
      <c r="C13" s="103">
        <v>325572</v>
      </c>
      <c r="D13" s="104" t="s">
        <v>238</v>
      </c>
      <c r="E13" s="105">
        <v>48320</v>
      </c>
      <c r="F13" s="103" t="s">
        <v>18</v>
      </c>
      <c r="G13" s="106">
        <v>69.910000000000011</v>
      </c>
      <c r="H13" s="107">
        <v>3378051.2</v>
      </c>
      <c r="I13" s="110"/>
      <c r="J13" s="297">
        <f t="shared" ref="J13:J76" si="0">I13-G13</f>
        <v>-69.910000000000011</v>
      </c>
      <c r="K13" s="108">
        <v>45105</v>
      </c>
      <c r="L13" s="109" t="s">
        <v>207</v>
      </c>
      <c r="M13" s="109"/>
      <c r="N13" s="103" t="s">
        <v>198</v>
      </c>
      <c r="O13" s="305" t="s">
        <v>1705</v>
      </c>
      <c r="P13" s="193">
        <v>45900</v>
      </c>
      <c r="Q13" s="191"/>
    </row>
    <row r="14" spans="1:17" s="278" customFormat="1" ht="36" x14ac:dyDescent="0.25">
      <c r="A14" s="270">
        <f>A13+1</f>
        <v>3</v>
      </c>
      <c r="B14" s="270" t="s">
        <v>15</v>
      </c>
      <c r="C14" s="270" t="s">
        <v>224</v>
      </c>
      <c r="D14" s="271" t="s">
        <v>225</v>
      </c>
      <c r="E14" s="272">
        <v>50097.332999999999</v>
      </c>
      <c r="F14" s="270" t="s">
        <v>18</v>
      </c>
      <c r="G14" s="273">
        <v>55.310000234942649</v>
      </c>
      <c r="H14" s="274">
        <v>2770883.5</v>
      </c>
      <c r="I14" s="275"/>
      <c r="J14" s="298">
        <f t="shared" si="0"/>
        <v>-55.310000234942649</v>
      </c>
      <c r="K14" s="276" t="s">
        <v>226</v>
      </c>
      <c r="L14" s="277" t="s">
        <v>207</v>
      </c>
      <c r="M14" s="277"/>
      <c r="N14" s="270" t="s">
        <v>198</v>
      </c>
      <c r="O14" s="306" t="s">
        <v>1705</v>
      </c>
      <c r="P14" s="310">
        <v>45900</v>
      </c>
      <c r="Q14" s="306"/>
    </row>
    <row r="15" spans="1:17" ht="24" x14ac:dyDescent="0.25">
      <c r="A15" s="259">
        <f t="shared" ref="A15:A78" si="1">A14+1</f>
        <v>4</v>
      </c>
      <c r="B15" s="259" t="s">
        <v>199</v>
      </c>
      <c r="C15" s="259" t="s">
        <v>202</v>
      </c>
      <c r="D15" s="260" t="s">
        <v>203</v>
      </c>
      <c r="E15" s="261">
        <v>13378.797</v>
      </c>
      <c r="F15" s="259" t="s">
        <v>18</v>
      </c>
      <c r="G15" s="262">
        <v>160</v>
      </c>
      <c r="H15" s="263">
        <v>2140607.52</v>
      </c>
      <c r="I15" s="263">
        <v>135</v>
      </c>
      <c r="J15" s="299">
        <f t="shared" si="0"/>
        <v>-25</v>
      </c>
      <c r="K15" s="264" t="s">
        <v>204</v>
      </c>
      <c r="L15" s="265" t="s">
        <v>201</v>
      </c>
      <c r="M15" s="265"/>
      <c r="N15" s="259" t="s">
        <v>198</v>
      </c>
      <c r="O15" s="303" t="s">
        <v>1939</v>
      </c>
      <c r="P15" s="255">
        <v>45839</v>
      </c>
      <c r="Q15" s="303" t="s">
        <v>1707</v>
      </c>
    </row>
    <row r="16" spans="1:17" x14ac:dyDescent="0.25">
      <c r="A16" s="103">
        <f t="shared" si="1"/>
        <v>5</v>
      </c>
      <c r="B16" s="103" t="s">
        <v>15</v>
      </c>
      <c r="C16" s="103" t="s">
        <v>385</v>
      </c>
      <c r="D16" s="104" t="s">
        <v>386</v>
      </c>
      <c r="E16" s="111">
        <v>127</v>
      </c>
      <c r="F16" s="103" t="s">
        <v>23</v>
      </c>
      <c r="G16" s="106">
        <v>16744.306850393703</v>
      </c>
      <c r="H16" s="107">
        <v>2126526.9700000002</v>
      </c>
      <c r="I16" s="110"/>
      <c r="J16" s="297">
        <f t="shared" si="0"/>
        <v>-16744.306850393703</v>
      </c>
      <c r="K16" s="108">
        <v>45232</v>
      </c>
      <c r="L16" s="109" t="s">
        <v>375</v>
      </c>
      <c r="M16" s="109"/>
      <c r="N16" s="103" t="s">
        <v>198</v>
      </c>
      <c r="O16" s="191"/>
      <c r="P16" s="192"/>
      <c r="Q16" s="191"/>
    </row>
    <row r="17" spans="1:17" x14ac:dyDescent="0.25">
      <c r="A17" s="259">
        <f t="shared" si="1"/>
        <v>6</v>
      </c>
      <c r="B17" s="259" t="s">
        <v>199</v>
      </c>
      <c r="C17" s="259">
        <v>314776</v>
      </c>
      <c r="D17" s="260" t="s">
        <v>200</v>
      </c>
      <c r="E17" s="261">
        <v>17640</v>
      </c>
      <c r="F17" s="259" t="s">
        <v>18</v>
      </c>
      <c r="G17" s="262">
        <v>116</v>
      </c>
      <c r="H17" s="263">
        <v>2046240</v>
      </c>
      <c r="I17" s="263">
        <v>116.67</v>
      </c>
      <c r="J17" s="299">
        <f t="shared" si="0"/>
        <v>0.67000000000000171</v>
      </c>
      <c r="K17" s="266">
        <v>45131</v>
      </c>
      <c r="L17" s="265" t="s">
        <v>201</v>
      </c>
      <c r="M17" s="265"/>
      <c r="N17" s="259" t="s">
        <v>198</v>
      </c>
      <c r="O17" s="303" t="s">
        <v>1939</v>
      </c>
      <c r="P17" s="255">
        <v>45839</v>
      </c>
      <c r="Q17" s="303" t="s">
        <v>1707</v>
      </c>
    </row>
    <row r="18" spans="1:17" x14ac:dyDescent="0.25">
      <c r="A18" s="103">
        <f t="shared" si="1"/>
        <v>7</v>
      </c>
      <c r="B18" s="103" t="s">
        <v>15</v>
      </c>
      <c r="C18" s="103" t="s">
        <v>438</v>
      </c>
      <c r="D18" s="104" t="s">
        <v>439</v>
      </c>
      <c r="E18" s="111">
        <v>3885</v>
      </c>
      <c r="F18" s="103" t="s">
        <v>18</v>
      </c>
      <c r="G18" s="106">
        <v>508.57142857142856</v>
      </c>
      <c r="H18" s="107">
        <v>1975800</v>
      </c>
      <c r="I18" s="110"/>
      <c r="J18" s="297">
        <f t="shared" si="0"/>
        <v>-508.57142857142856</v>
      </c>
      <c r="K18" s="108">
        <v>45435</v>
      </c>
      <c r="L18" s="109" t="s">
        <v>428</v>
      </c>
      <c r="M18" s="109"/>
      <c r="N18" s="103" t="s">
        <v>198</v>
      </c>
      <c r="O18" s="191"/>
      <c r="P18" s="192"/>
      <c r="Q18" s="191" t="s">
        <v>1935</v>
      </c>
    </row>
    <row r="19" spans="1:17" ht="48" x14ac:dyDescent="0.25">
      <c r="A19" s="103">
        <f t="shared" si="1"/>
        <v>8</v>
      </c>
      <c r="B19" s="103" t="s">
        <v>15</v>
      </c>
      <c r="C19" s="103" t="s">
        <v>432</v>
      </c>
      <c r="D19" s="104" t="s">
        <v>433</v>
      </c>
      <c r="E19" s="111">
        <v>2358.8470000000002</v>
      </c>
      <c r="F19" s="103" t="s">
        <v>18</v>
      </c>
      <c r="G19" s="106">
        <v>796.36254068195171</v>
      </c>
      <c r="H19" s="107">
        <v>1878497.39</v>
      </c>
      <c r="I19" s="110"/>
      <c r="J19" s="297">
        <f t="shared" si="0"/>
        <v>-796.36254068195171</v>
      </c>
      <c r="K19" s="112" t="s">
        <v>434</v>
      </c>
      <c r="L19" s="109" t="s">
        <v>428</v>
      </c>
      <c r="M19" s="109"/>
      <c r="N19" s="103" t="s">
        <v>198</v>
      </c>
      <c r="O19" s="191"/>
      <c r="P19" s="192"/>
      <c r="Q19" s="191"/>
    </row>
    <row r="20" spans="1:17" s="278" customFormat="1" ht="30" x14ac:dyDescent="0.25">
      <c r="A20" s="270">
        <f t="shared" si="1"/>
        <v>9</v>
      </c>
      <c r="B20" s="270" t="s">
        <v>15</v>
      </c>
      <c r="C20" s="270" t="s">
        <v>267</v>
      </c>
      <c r="D20" s="271" t="s">
        <v>268</v>
      </c>
      <c r="E20" s="272">
        <v>1</v>
      </c>
      <c r="F20" s="270" t="s">
        <v>23</v>
      </c>
      <c r="G20" s="273">
        <v>1730294.55</v>
      </c>
      <c r="H20" s="274">
        <v>1730294.55</v>
      </c>
      <c r="I20" s="275"/>
      <c r="J20" s="298">
        <f t="shared" si="0"/>
        <v>-1730294.55</v>
      </c>
      <c r="K20" s="276">
        <v>42735</v>
      </c>
      <c r="L20" s="277" t="s">
        <v>266</v>
      </c>
      <c r="M20" s="277"/>
      <c r="N20" s="270" t="s">
        <v>198</v>
      </c>
      <c r="O20" s="307" t="s">
        <v>1936</v>
      </c>
      <c r="P20" s="310"/>
      <c r="Q20" s="306" t="s">
        <v>1707</v>
      </c>
    </row>
    <row r="21" spans="1:17" s="278" customFormat="1" x14ac:dyDescent="0.25">
      <c r="A21" s="270">
        <f t="shared" si="1"/>
        <v>10</v>
      </c>
      <c r="B21" s="270" t="s">
        <v>15</v>
      </c>
      <c r="C21" s="270" t="s">
        <v>258</v>
      </c>
      <c r="D21" s="271" t="s">
        <v>259</v>
      </c>
      <c r="E21" s="272">
        <v>11</v>
      </c>
      <c r="F21" s="270" t="s">
        <v>23</v>
      </c>
      <c r="G21" s="273">
        <v>154032.43636363637</v>
      </c>
      <c r="H21" s="274">
        <v>1694356.8</v>
      </c>
      <c r="I21" s="275"/>
      <c r="J21" s="298">
        <f t="shared" si="0"/>
        <v>-154032.43636363637</v>
      </c>
      <c r="K21" s="276">
        <v>45351</v>
      </c>
      <c r="L21" s="277" t="s">
        <v>260</v>
      </c>
      <c r="M21" s="277"/>
      <c r="N21" s="270" t="s">
        <v>198</v>
      </c>
      <c r="O21" s="306" t="s">
        <v>1937</v>
      </c>
      <c r="P21" s="310">
        <v>45900</v>
      </c>
      <c r="Q21" s="306" t="s">
        <v>1707</v>
      </c>
    </row>
    <row r="22" spans="1:17" ht="36" x14ac:dyDescent="0.25">
      <c r="A22" s="103">
        <f t="shared" si="1"/>
        <v>11</v>
      </c>
      <c r="B22" s="103" t="s">
        <v>15</v>
      </c>
      <c r="C22" s="103" t="s">
        <v>393</v>
      </c>
      <c r="D22" s="104" t="s">
        <v>394</v>
      </c>
      <c r="E22" s="111">
        <v>102</v>
      </c>
      <c r="F22" s="103" t="s">
        <v>23</v>
      </c>
      <c r="G22" s="106">
        <v>15761.676078431372</v>
      </c>
      <c r="H22" s="107">
        <v>1607690.96</v>
      </c>
      <c r="I22" s="110"/>
      <c r="J22" s="297">
        <f t="shared" si="0"/>
        <v>-15761.676078431372</v>
      </c>
      <c r="K22" s="112" t="s">
        <v>392</v>
      </c>
      <c r="L22" s="109" t="s">
        <v>375</v>
      </c>
      <c r="M22" s="109"/>
      <c r="N22" s="103" t="s">
        <v>198</v>
      </c>
      <c r="O22" s="191"/>
      <c r="P22" s="192"/>
      <c r="Q22" s="191"/>
    </row>
    <row r="23" spans="1:17" ht="48" x14ac:dyDescent="0.25">
      <c r="A23" s="103">
        <f t="shared" si="1"/>
        <v>12</v>
      </c>
      <c r="B23" s="103" t="s">
        <v>15</v>
      </c>
      <c r="C23" s="103" t="s">
        <v>441</v>
      </c>
      <c r="D23" s="104" t="s">
        <v>442</v>
      </c>
      <c r="E23" s="111">
        <v>2020</v>
      </c>
      <c r="F23" s="103" t="s">
        <v>18</v>
      </c>
      <c r="G23" s="106">
        <v>780</v>
      </c>
      <c r="H23" s="107">
        <v>1575600</v>
      </c>
      <c r="I23" s="110"/>
      <c r="J23" s="297">
        <f t="shared" si="0"/>
        <v>-780</v>
      </c>
      <c r="K23" s="112" t="s">
        <v>443</v>
      </c>
      <c r="L23" s="109" t="s">
        <v>425</v>
      </c>
      <c r="M23" s="109"/>
      <c r="N23" s="103" t="s">
        <v>198</v>
      </c>
      <c r="O23" s="191"/>
      <c r="P23" s="192"/>
      <c r="Q23" s="191" t="s">
        <v>1935</v>
      </c>
    </row>
    <row r="24" spans="1:17" x14ac:dyDescent="0.25">
      <c r="A24" s="103">
        <f t="shared" si="1"/>
        <v>13</v>
      </c>
      <c r="B24" s="103" t="s">
        <v>15</v>
      </c>
      <c r="C24" s="103" t="s">
        <v>426</v>
      </c>
      <c r="D24" s="104" t="s">
        <v>427</v>
      </c>
      <c r="E24" s="111">
        <v>479.8</v>
      </c>
      <c r="F24" s="103" t="s">
        <v>18</v>
      </c>
      <c r="G24" s="106">
        <v>3075</v>
      </c>
      <c r="H24" s="107">
        <v>1475385</v>
      </c>
      <c r="I24" s="110"/>
      <c r="J24" s="297">
        <f t="shared" si="0"/>
        <v>-3075</v>
      </c>
      <c r="K24" s="112">
        <v>45336</v>
      </c>
      <c r="L24" s="109" t="s">
        <v>428</v>
      </c>
      <c r="M24" s="109"/>
      <c r="N24" s="103" t="s">
        <v>198</v>
      </c>
      <c r="O24" s="191"/>
      <c r="P24" s="192"/>
      <c r="Q24" s="191"/>
    </row>
    <row r="25" spans="1:17" ht="24" x14ac:dyDescent="0.25">
      <c r="A25" s="103">
        <f t="shared" si="1"/>
        <v>14</v>
      </c>
      <c r="B25" s="103" t="s">
        <v>15</v>
      </c>
      <c r="C25" s="103" t="s">
        <v>211</v>
      </c>
      <c r="D25" s="104" t="s">
        <v>212</v>
      </c>
      <c r="E25" s="105">
        <v>24120</v>
      </c>
      <c r="F25" s="103" t="s">
        <v>18</v>
      </c>
      <c r="G25" s="106">
        <v>60.47</v>
      </c>
      <c r="H25" s="107">
        <v>1458536.4</v>
      </c>
      <c r="I25" s="110"/>
      <c r="J25" s="297">
        <f t="shared" si="0"/>
        <v>-60.47</v>
      </c>
      <c r="K25" s="112">
        <v>45188</v>
      </c>
      <c r="L25" s="109" t="s">
        <v>207</v>
      </c>
      <c r="M25" s="109"/>
      <c r="N25" s="103" t="s">
        <v>198</v>
      </c>
      <c r="O25" s="191"/>
      <c r="P25" s="192"/>
      <c r="Q25" s="191"/>
    </row>
    <row r="26" spans="1:17" ht="42.75" customHeight="1" x14ac:dyDescent="0.25">
      <c r="A26" s="103">
        <f t="shared" si="1"/>
        <v>15</v>
      </c>
      <c r="B26" s="103" t="s">
        <v>15</v>
      </c>
      <c r="C26" s="103" t="s">
        <v>390</v>
      </c>
      <c r="D26" s="104" t="s">
        <v>391</v>
      </c>
      <c r="E26" s="111">
        <v>99</v>
      </c>
      <c r="F26" s="103" t="s">
        <v>23</v>
      </c>
      <c r="G26" s="106">
        <v>14341.146262626262</v>
      </c>
      <c r="H26" s="107">
        <v>1419773.48</v>
      </c>
      <c r="I26" s="110"/>
      <c r="J26" s="297">
        <f t="shared" si="0"/>
        <v>-14341.146262626262</v>
      </c>
      <c r="K26" s="112" t="s">
        <v>392</v>
      </c>
      <c r="L26" s="109" t="s">
        <v>375</v>
      </c>
      <c r="M26" s="109"/>
      <c r="N26" s="103" t="s">
        <v>198</v>
      </c>
      <c r="O26" s="191"/>
      <c r="P26" s="192"/>
      <c r="Q26" s="191"/>
    </row>
    <row r="27" spans="1:17" s="278" customFormat="1" x14ac:dyDescent="0.25">
      <c r="A27" s="270">
        <f t="shared" si="1"/>
        <v>16</v>
      </c>
      <c r="B27" s="270" t="s">
        <v>199</v>
      </c>
      <c r="C27" s="270" t="s">
        <v>242</v>
      </c>
      <c r="D27" s="271" t="s">
        <v>243</v>
      </c>
      <c r="E27" s="272">
        <v>158.55000000000001</v>
      </c>
      <c r="F27" s="270" t="s">
        <v>59</v>
      </c>
      <c r="G27" s="273">
        <v>7838.8175969725635</v>
      </c>
      <c r="H27" s="274">
        <v>1242844.53</v>
      </c>
      <c r="I27" s="275"/>
      <c r="J27" s="298">
        <f t="shared" si="0"/>
        <v>-7838.8175969725635</v>
      </c>
      <c r="K27" s="276">
        <v>45489</v>
      </c>
      <c r="L27" s="277" t="s">
        <v>207</v>
      </c>
      <c r="M27" s="277"/>
      <c r="N27" s="270" t="s">
        <v>198</v>
      </c>
      <c r="O27" s="306" t="s">
        <v>1705</v>
      </c>
      <c r="P27" s="310">
        <v>45900</v>
      </c>
      <c r="Q27" s="306"/>
    </row>
    <row r="28" spans="1:17" ht="24" x14ac:dyDescent="0.25">
      <c r="A28" s="103">
        <f t="shared" si="1"/>
        <v>17</v>
      </c>
      <c r="B28" s="103" t="s">
        <v>15</v>
      </c>
      <c r="C28" s="103" t="s">
        <v>208</v>
      </c>
      <c r="D28" s="104" t="s">
        <v>209</v>
      </c>
      <c r="E28" s="105">
        <v>14421.022999999999</v>
      </c>
      <c r="F28" s="103" t="s">
        <v>18</v>
      </c>
      <c r="G28" s="106">
        <v>85.229999979890479</v>
      </c>
      <c r="H28" s="107">
        <v>1229103.79</v>
      </c>
      <c r="I28" s="110"/>
      <c r="J28" s="297">
        <f t="shared" si="0"/>
        <v>-85.229999979890479</v>
      </c>
      <c r="K28" s="112">
        <v>44408</v>
      </c>
      <c r="L28" s="109" t="s">
        <v>207</v>
      </c>
      <c r="M28" s="109"/>
      <c r="N28" s="103" t="s">
        <v>198</v>
      </c>
      <c r="O28" s="191"/>
      <c r="P28" s="192"/>
      <c r="Q28" s="191" t="s">
        <v>1935</v>
      </c>
    </row>
    <row r="29" spans="1:17" s="278" customFormat="1" x14ac:dyDescent="0.25">
      <c r="A29" s="270">
        <f t="shared" si="1"/>
        <v>18</v>
      </c>
      <c r="B29" s="270" t="s">
        <v>15</v>
      </c>
      <c r="C29" s="270" t="s">
        <v>269</v>
      </c>
      <c r="D29" s="271" t="s">
        <v>270</v>
      </c>
      <c r="E29" s="272">
        <v>1</v>
      </c>
      <c r="F29" s="270" t="s">
        <v>23</v>
      </c>
      <c r="G29" s="273">
        <v>1206614.9099999999</v>
      </c>
      <c r="H29" s="274">
        <v>1206614.9099999999</v>
      </c>
      <c r="I29" s="275"/>
      <c r="J29" s="298">
        <f t="shared" si="0"/>
        <v>-1206614.9099999999</v>
      </c>
      <c r="K29" s="276">
        <v>42735</v>
      </c>
      <c r="L29" s="277" t="s">
        <v>266</v>
      </c>
      <c r="M29" s="277"/>
      <c r="N29" s="270" t="s">
        <v>198</v>
      </c>
      <c r="O29" s="306" t="s">
        <v>1937</v>
      </c>
      <c r="P29" s="310">
        <v>45900</v>
      </c>
      <c r="Q29" s="306" t="s">
        <v>1707</v>
      </c>
    </row>
    <row r="30" spans="1:17" s="278" customFormat="1" ht="24" x14ac:dyDescent="0.25">
      <c r="A30" s="270">
        <f t="shared" si="1"/>
        <v>19</v>
      </c>
      <c r="B30" s="270" t="s">
        <v>15</v>
      </c>
      <c r="C30" s="270" t="s">
        <v>231</v>
      </c>
      <c r="D30" s="271" t="s">
        <v>232</v>
      </c>
      <c r="E30" s="272">
        <v>29736.023000000001</v>
      </c>
      <c r="F30" s="270" t="s">
        <v>18</v>
      </c>
      <c r="G30" s="273">
        <v>37.698527136597924</v>
      </c>
      <c r="H30" s="274">
        <v>1121004.27</v>
      </c>
      <c r="I30" s="275"/>
      <c r="J30" s="298">
        <f t="shared" si="0"/>
        <v>-37.698527136597924</v>
      </c>
      <c r="K30" s="276" t="s">
        <v>233</v>
      </c>
      <c r="L30" s="277" t="s">
        <v>207</v>
      </c>
      <c r="M30" s="277"/>
      <c r="N30" s="270" t="s">
        <v>198</v>
      </c>
      <c r="O30" s="306"/>
      <c r="P30" s="310"/>
      <c r="Q30" s="306"/>
    </row>
    <row r="31" spans="1:17" s="278" customFormat="1" ht="24" x14ac:dyDescent="0.25">
      <c r="A31" s="270">
        <f t="shared" si="1"/>
        <v>20</v>
      </c>
      <c r="B31" s="270" t="s">
        <v>15</v>
      </c>
      <c r="C31" s="270" t="s">
        <v>217</v>
      </c>
      <c r="D31" s="271" t="s">
        <v>218</v>
      </c>
      <c r="E31" s="272">
        <v>15477</v>
      </c>
      <c r="F31" s="270" t="s">
        <v>18</v>
      </c>
      <c r="G31" s="273">
        <v>71.800000000000011</v>
      </c>
      <c r="H31" s="274">
        <v>1111248.6000000001</v>
      </c>
      <c r="I31" s="275"/>
      <c r="J31" s="298">
        <f t="shared" si="0"/>
        <v>-71.800000000000011</v>
      </c>
      <c r="K31" s="276">
        <v>45104</v>
      </c>
      <c r="L31" s="277" t="s">
        <v>207</v>
      </c>
      <c r="M31" s="277"/>
      <c r="N31" s="270" t="s">
        <v>198</v>
      </c>
      <c r="O31" s="306" t="s">
        <v>1705</v>
      </c>
      <c r="P31" s="310">
        <v>45900</v>
      </c>
      <c r="Q31" s="306"/>
    </row>
    <row r="32" spans="1:17" s="278" customFormat="1" x14ac:dyDescent="0.25">
      <c r="A32" s="270">
        <f t="shared" si="1"/>
        <v>21</v>
      </c>
      <c r="B32" s="270" t="s">
        <v>199</v>
      </c>
      <c r="C32" s="270" t="s">
        <v>229</v>
      </c>
      <c r="D32" s="271" t="s">
        <v>230</v>
      </c>
      <c r="E32" s="279">
        <v>803</v>
      </c>
      <c r="F32" s="270" t="s">
        <v>18</v>
      </c>
      <c r="G32" s="273">
        <v>1288.0169863013698</v>
      </c>
      <c r="H32" s="274">
        <v>1034277.64</v>
      </c>
      <c r="I32" s="275"/>
      <c r="J32" s="298">
        <f t="shared" si="0"/>
        <v>-1288.0169863013698</v>
      </c>
      <c r="K32" s="276"/>
      <c r="L32" s="277"/>
      <c r="M32" s="277"/>
      <c r="N32" s="270" t="s">
        <v>198</v>
      </c>
      <c r="O32" s="306"/>
      <c r="P32" s="310"/>
      <c r="Q32" s="306"/>
    </row>
    <row r="33" spans="1:17" s="278" customFormat="1" ht="24" x14ac:dyDescent="0.25">
      <c r="A33" s="270">
        <f t="shared" si="1"/>
        <v>22</v>
      </c>
      <c r="B33" s="270" t="s">
        <v>15</v>
      </c>
      <c r="C33" s="270" t="s">
        <v>215</v>
      </c>
      <c r="D33" s="271" t="s">
        <v>216</v>
      </c>
      <c r="E33" s="272">
        <v>14333.637000000001</v>
      </c>
      <c r="F33" s="270" t="s">
        <v>18</v>
      </c>
      <c r="G33" s="273">
        <v>71.799999539544629</v>
      </c>
      <c r="H33" s="274">
        <v>1029155.13</v>
      </c>
      <c r="I33" s="275"/>
      <c r="J33" s="298">
        <f t="shared" si="0"/>
        <v>-71.799999539544629</v>
      </c>
      <c r="K33" s="276">
        <v>45096</v>
      </c>
      <c r="L33" s="277" t="s">
        <v>207</v>
      </c>
      <c r="M33" s="277"/>
      <c r="N33" s="270" t="s">
        <v>198</v>
      </c>
      <c r="O33" s="306" t="s">
        <v>1705</v>
      </c>
      <c r="P33" s="310">
        <v>45900</v>
      </c>
      <c r="Q33" s="306"/>
    </row>
    <row r="34" spans="1:17" s="278" customFormat="1" x14ac:dyDescent="0.25">
      <c r="A34" s="270">
        <f t="shared" si="1"/>
        <v>23</v>
      </c>
      <c r="B34" s="270" t="s">
        <v>15</v>
      </c>
      <c r="C34" s="270" t="s">
        <v>264</v>
      </c>
      <c r="D34" s="271" t="s">
        <v>265</v>
      </c>
      <c r="E34" s="272">
        <v>2</v>
      </c>
      <c r="F34" s="270" t="s">
        <v>23</v>
      </c>
      <c r="G34" s="273">
        <v>511148.32</v>
      </c>
      <c r="H34" s="274">
        <v>1022296.64</v>
      </c>
      <c r="I34" s="275"/>
      <c r="J34" s="298">
        <f t="shared" si="0"/>
        <v>-511148.32</v>
      </c>
      <c r="K34" s="276">
        <v>42735</v>
      </c>
      <c r="L34" s="277" t="s">
        <v>266</v>
      </c>
      <c r="M34" s="277"/>
      <c r="N34" s="270" t="s">
        <v>198</v>
      </c>
      <c r="O34" s="306" t="s">
        <v>1937</v>
      </c>
      <c r="P34" s="310">
        <v>45900</v>
      </c>
      <c r="Q34" s="306" t="s">
        <v>1707</v>
      </c>
    </row>
    <row r="35" spans="1:17" x14ac:dyDescent="0.25">
      <c r="A35" s="259">
        <f t="shared" si="1"/>
        <v>24</v>
      </c>
      <c r="B35" s="259" t="s">
        <v>15</v>
      </c>
      <c r="C35" s="259" t="s">
        <v>236</v>
      </c>
      <c r="D35" s="260" t="s">
        <v>237</v>
      </c>
      <c r="E35" s="261">
        <v>15040</v>
      </c>
      <c r="F35" s="259" t="s">
        <v>18</v>
      </c>
      <c r="G35" s="262">
        <v>67.400000000000006</v>
      </c>
      <c r="H35" s="263">
        <v>1013696</v>
      </c>
      <c r="I35" s="263">
        <v>52</v>
      </c>
      <c r="J35" s="299">
        <f t="shared" si="0"/>
        <v>-15.400000000000006</v>
      </c>
      <c r="K35" s="266">
        <v>44712</v>
      </c>
      <c r="L35" s="265" t="s">
        <v>207</v>
      </c>
      <c r="M35" s="265"/>
      <c r="N35" s="259" t="s">
        <v>198</v>
      </c>
      <c r="O35" s="303" t="s">
        <v>1939</v>
      </c>
      <c r="P35" s="255">
        <v>45839</v>
      </c>
      <c r="Q35" s="303" t="s">
        <v>1707</v>
      </c>
    </row>
    <row r="36" spans="1:17" ht="24" x14ac:dyDescent="0.25">
      <c r="A36" s="103">
        <f t="shared" si="1"/>
        <v>25</v>
      </c>
      <c r="B36" s="103" t="s">
        <v>15</v>
      </c>
      <c r="C36" s="103" t="s">
        <v>205</v>
      </c>
      <c r="D36" s="104" t="s">
        <v>206</v>
      </c>
      <c r="E36" s="105">
        <v>16949.293000000001</v>
      </c>
      <c r="F36" s="103" t="s">
        <v>18</v>
      </c>
      <c r="G36" s="106">
        <v>58.499999970500241</v>
      </c>
      <c r="H36" s="107">
        <v>991533.64</v>
      </c>
      <c r="I36" s="110"/>
      <c r="J36" s="297">
        <f t="shared" si="0"/>
        <v>-58.499999970500241</v>
      </c>
      <c r="K36" s="112">
        <v>45469</v>
      </c>
      <c r="L36" s="109" t="s">
        <v>207</v>
      </c>
      <c r="M36" s="109"/>
      <c r="N36" s="103" t="s">
        <v>198</v>
      </c>
      <c r="O36" s="191"/>
      <c r="P36" s="192"/>
      <c r="Q36" s="191"/>
    </row>
    <row r="37" spans="1:17" ht="24" x14ac:dyDescent="0.25">
      <c r="A37" s="103">
        <f t="shared" si="1"/>
        <v>26</v>
      </c>
      <c r="B37" s="103" t="s">
        <v>15</v>
      </c>
      <c r="C37" s="103" t="s">
        <v>435</v>
      </c>
      <c r="D37" s="104" t="s">
        <v>436</v>
      </c>
      <c r="E37" s="111">
        <v>4</v>
      </c>
      <c r="F37" s="103" t="s">
        <v>23</v>
      </c>
      <c r="G37" s="106">
        <v>239579.4075</v>
      </c>
      <c r="H37" s="107">
        <v>958317.63</v>
      </c>
      <c r="I37" s="110"/>
      <c r="J37" s="297">
        <f t="shared" si="0"/>
        <v>-239579.4075</v>
      </c>
      <c r="K37" s="112" t="s">
        <v>437</v>
      </c>
      <c r="L37" s="109" t="s">
        <v>99</v>
      </c>
      <c r="M37" s="109"/>
      <c r="N37" s="103" t="s">
        <v>198</v>
      </c>
      <c r="O37" s="191"/>
      <c r="P37" s="192"/>
      <c r="Q37" s="191"/>
    </row>
    <row r="38" spans="1:17" ht="24" x14ac:dyDescent="0.25">
      <c r="A38" s="103">
        <f t="shared" si="1"/>
        <v>27</v>
      </c>
      <c r="B38" s="103" t="s">
        <v>15</v>
      </c>
      <c r="C38" s="103" t="s">
        <v>429</v>
      </c>
      <c r="D38" s="104" t="s">
        <v>430</v>
      </c>
      <c r="E38" s="105">
        <v>17850.535</v>
      </c>
      <c r="F38" s="103" t="s">
        <v>18</v>
      </c>
      <c r="G38" s="106">
        <v>50.299999971989635</v>
      </c>
      <c r="H38" s="107">
        <v>897881.91</v>
      </c>
      <c r="I38" s="110"/>
      <c r="J38" s="297">
        <f t="shared" si="0"/>
        <v>-50.299999971989635</v>
      </c>
      <c r="K38" s="112" t="s">
        <v>431</v>
      </c>
      <c r="L38" s="109" t="s">
        <v>207</v>
      </c>
      <c r="M38" s="109"/>
      <c r="N38" s="103" t="s">
        <v>198</v>
      </c>
      <c r="O38" s="194"/>
      <c r="P38" s="192"/>
      <c r="Q38" s="191"/>
    </row>
    <row r="39" spans="1:17" x14ac:dyDescent="0.25">
      <c r="A39" s="103">
        <f t="shared" si="1"/>
        <v>28</v>
      </c>
      <c r="B39" s="103" t="s">
        <v>15</v>
      </c>
      <c r="C39" s="103" t="s">
        <v>247</v>
      </c>
      <c r="D39" s="104" t="s">
        <v>248</v>
      </c>
      <c r="E39" s="111">
        <v>1220</v>
      </c>
      <c r="F39" s="103" t="s">
        <v>23</v>
      </c>
      <c r="G39" s="106">
        <v>703.98610655737707</v>
      </c>
      <c r="H39" s="107">
        <v>858863.05</v>
      </c>
      <c r="I39" s="110"/>
      <c r="J39" s="297">
        <f t="shared" si="0"/>
        <v>-703.98610655737707</v>
      </c>
      <c r="K39" s="112">
        <v>45114</v>
      </c>
      <c r="L39" s="109" t="s">
        <v>99</v>
      </c>
      <c r="M39" s="109"/>
      <c r="N39" s="103" t="s">
        <v>198</v>
      </c>
      <c r="O39" s="191"/>
      <c r="P39" s="192"/>
      <c r="Q39" s="191" t="s">
        <v>1935</v>
      </c>
    </row>
    <row r="40" spans="1:17" s="278" customFormat="1" x14ac:dyDescent="0.25">
      <c r="A40" s="270">
        <f t="shared" si="1"/>
        <v>29</v>
      </c>
      <c r="B40" s="270" t="s">
        <v>15</v>
      </c>
      <c r="C40" s="270" t="s">
        <v>293</v>
      </c>
      <c r="D40" s="271" t="s">
        <v>294</v>
      </c>
      <c r="E40" s="279">
        <v>840</v>
      </c>
      <c r="F40" s="270" t="s">
        <v>59</v>
      </c>
      <c r="G40" s="273">
        <v>1016.6666666666666</v>
      </c>
      <c r="H40" s="274">
        <v>854000</v>
      </c>
      <c r="I40" s="275"/>
      <c r="J40" s="298">
        <f t="shared" si="0"/>
        <v>-1016.6666666666666</v>
      </c>
      <c r="K40" s="276">
        <v>44518</v>
      </c>
      <c r="L40" s="277" t="s">
        <v>276</v>
      </c>
      <c r="M40" s="277"/>
      <c r="N40" s="270" t="s">
        <v>198</v>
      </c>
      <c r="O40" s="306" t="s">
        <v>1705</v>
      </c>
      <c r="P40" s="310">
        <v>45900</v>
      </c>
      <c r="Q40" s="306"/>
    </row>
    <row r="41" spans="1:17" s="278" customFormat="1" ht="24" x14ac:dyDescent="0.25">
      <c r="A41" s="270">
        <f t="shared" si="1"/>
        <v>30</v>
      </c>
      <c r="B41" s="270" t="s">
        <v>15</v>
      </c>
      <c r="C41" s="270" t="s">
        <v>415</v>
      </c>
      <c r="D41" s="271" t="s">
        <v>416</v>
      </c>
      <c r="E41" s="272">
        <v>11565</v>
      </c>
      <c r="F41" s="270" t="s">
        <v>18</v>
      </c>
      <c r="G41" s="273">
        <v>71.8</v>
      </c>
      <c r="H41" s="274">
        <v>830367</v>
      </c>
      <c r="I41" s="275"/>
      <c r="J41" s="298">
        <f t="shared" si="0"/>
        <v>-71.8</v>
      </c>
      <c r="K41" s="280">
        <v>45106</v>
      </c>
      <c r="L41" s="277" t="s">
        <v>207</v>
      </c>
      <c r="M41" s="277"/>
      <c r="N41" s="270" t="s">
        <v>198</v>
      </c>
      <c r="O41" s="306" t="s">
        <v>1705</v>
      </c>
      <c r="P41" s="310">
        <v>45900</v>
      </c>
      <c r="Q41" s="306"/>
    </row>
    <row r="42" spans="1:17" s="278" customFormat="1" ht="36" x14ac:dyDescent="0.25">
      <c r="A42" s="270">
        <f t="shared" si="1"/>
        <v>31</v>
      </c>
      <c r="B42" s="270" t="s">
        <v>15</v>
      </c>
      <c r="C42" s="270" t="s">
        <v>395</v>
      </c>
      <c r="D42" s="271" t="s">
        <v>396</v>
      </c>
      <c r="E42" s="279">
        <v>231</v>
      </c>
      <c r="F42" s="270" t="s">
        <v>23</v>
      </c>
      <c r="G42" s="273">
        <v>3557.3816883116883</v>
      </c>
      <c r="H42" s="274">
        <v>821755.17</v>
      </c>
      <c r="I42" s="275"/>
      <c r="J42" s="298">
        <f t="shared" si="0"/>
        <v>-3557.3816883116883</v>
      </c>
      <c r="K42" s="276" t="s">
        <v>392</v>
      </c>
      <c r="L42" s="277" t="s">
        <v>375</v>
      </c>
      <c r="M42" s="277"/>
      <c r="N42" s="270" t="s">
        <v>198</v>
      </c>
      <c r="O42" s="306"/>
      <c r="P42" s="310"/>
      <c r="Q42" s="306"/>
    </row>
    <row r="43" spans="1:17" s="278" customFormat="1" ht="24" x14ac:dyDescent="0.25">
      <c r="A43" s="270">
        <f t="shared" si="1"/>
        <v>32</v>
      </c>
      <c r="B43" s="270" t="s">
        <v>199</v>
      </c>
      <c r="C43" s="281" t="s">
        <v>244</v>
      </c>
      <c r="D43" s="271" t="s">
        <v>245</v>
      </c>
      <c r="E43" s="199">
        <v>595.54</v>
      </c>
      <c r="F43" s="281" t="s">
        <v>59</v>
      </c>
      <c r="G43" s="273">
        <v>1373.0455217113881</v>
      </c>
      <c r="H43" s="282">
        <v>817703.53</v>
      </c>
      <c r="I43" s="283"/>
      <c r="J43" s="298">
        <f t="shared" si="0"/>
        <v>-1373.0455217113881</v>
      </c>
      <c r="K43" s="276" t="s">
        <v>246</v>
      </c>
      <c r="L43" s="271" t="s">
        <v>207</v>
      </c>
      <c r="M43" s="271"/>
      <c r="N43" s="270" t="s">
        <v>198</v>
      </c>
      <c r="O43" s="306" t="s">
        <v>1705</v>
      </c>
      <c r="P43" s="310">
        <v>45900</v>
      </c>
      <c r="Q43" s="306"/>
    </row>
    <row r="44" spans="1:17" ht="36" x14ac:dyDescent="0.25">
      <c r="A44" s="103">
        <f t="shared" si="1"/>
        <v>33</v>
      </c>
      <c r="B44" s="103" t="s">
        <v>15</v>
      </c>
      <c r="C44" s="114" t="s">
        <v>28</v>
      </c>
      <c r="D44" s="104" t="s">
        <v>29</v>
      </c>
      <c r="E44" s="115">
        <v>1001</v>
      </c>
      <c r="F44" s="114" t="s">
        <v>18</v>
      </c>
      <c r="G44" s="106">
        <v>795.91241758241756</v>
      </c>
      <c r="H44" s="116">
        <v>796708.33</v>
      </c>
      <c r="I44" s="118"/>
      <c r="J44" s="297">
        <f t="shared" si="0"/>
        <v>-795.91241758241756</v>
      </c>
      <c r="K44" s="112" t="s">
        <v>440</v>
      </c>
      <c r="L44" s="104" t="s">
        <v>428</v>
      </c>
      <c r="M44" s="104"/>
      <c r="N44" s="103" t="s">
        <v>198</v>
      </c>
      <c r="O44" s="191"/>
      <c r="P44" s="192"/>
      <c r="Q44" s="191"/>
    </row>
    <row r="45" spans="1:17" ht="24" x14ac:dyDescent="0.25">
      <c r="A45" s="103">
        <f t="shared" si="1"/>
        <v>34</v>
      </c>
      <c r="B45" s="103" t="s">
        <v>15</v>
      </c>
      <c r="C45" s="114" t="s">
        <v>234</v>
      </c>
      <c r="D45" s="104" t="s">
        <v>235</v>
      </c>
      <c r="E45" s="117">
        <v>9950</v>
      </c>
      <c r="F45" s="114" t="s">
        <v>18</v>
      </c>
      <c r="G45" s="106">
        <v>77.618021105527646</v>
      </c>
      <c r="H45" s="116">
        <v>772299.31</v>
      </c>
      <c r="I45" s="118"/>
      <c r="J45" s="297">
        <f t="shared" si="0"/>
        <v>-77.618021105527646</v>
      </c>
      <c r="K45" s="108">
        <v>44426</v>
      </c>
      <c r="L45" s="104" t="s">
        <v>207</v>
      </c>
      <c r="M45" s="104"/>
      <c r="N45" s="103" t="s">
        <v>198</v>
      </c>
      <c r="O45" s="191"/>
      <c r="P45" s="192"/>
      <c r="Q45" s="191"/>
    </row>
    <row r="46" spans="1:17" ht="24" x14ac:dyDescent="0.25">
      <c r="A46" s="259">
        <f t="shared" si="1"/>
        <v>35</v>
      </c>
      <c r="B46" s="259" t="s">
        <v>199</v>
      </c>
      <c r="C46" s="267" t="s">
        <v>222</v>
      </c>
      <c r="D46" s="260" t="s">
        <v>223</v>
      </c>
      <c r="E46" s="268">
        <v>5295</v>
      </c>
      <c r="F46" s="267" t="s">
        <v>18</v>
      </c>
      <c r="G46" s="262">
        <v>140</v>
      </c>
      <c r="H46" s="269">
        <v>741300</v>
      </c>
      <c r="I46" s="269">
        <v>74</v>
      </c>
      <c r="J46" s="299">
        <f t="shared" si="0"/>
        <v>-66</v>
      </c>
      <c r="K46" s="266">
        <v>45595</v>
      </c>
      <c r="L46" s="260" t="s">
        <v>201</v>
      </c>
      <c r="M46" s="260"/>
      <c r="N46" s="259" t="s">
        <v>198</v>
      </c>
      <c r="O46" s="303" t="s">
        <v>1939</v>
      </c>
      <c r="P46" s="255">
        <v>45839</v>
      </c>
      <c r="Q46" s="303" t="s">
        <v>1707</v>
      </c>
    </row>
    <row r="47" spans="1:17" ht="24" x14ac:dyDescent="0.25">
      <c r="A47" s="103">
        <f t="shared" si="1"/>
        <v>36</v>
      </c>
      <c r="B47" s="103" t="s">
        <v>15</v>
      </c>
      <c r="C47" s="114" t="s">
        <v>420</v>
      </c>
      <c r="D47" s="104" t="s">
        <v>421</v>
      </c>
      <c r="E47" s="117">
        <v>19452.833999999999</v>
      </c>
      <c r="F47" s="114" t="s">
        <v>18</v>
      </c>
      <c r="G47" s="106">
        <v>37.401587861182591</v>
      </c>
      <c r="H47" s="116">
        <v>727566.88</v>
      </c>
      <c r="I47" s="118"/>
      <c r="J47" s="297">
        <f t="shared" si="0"/>
        <v>-37.401587861182591</v>
      </c>
      <c r="K47" s="112" t="s">
        <v>422</v>
      </c>
      <c r="L47" s="104" t="s">
        <v>207</v>
      </c>
      <c r="M47" s="104"/>
      <c r="N47" s="103" t="s">
        <v>198</v>
      </c>
      <c r="O47" s="191"/>
      <c r="P47" s="192"/>
      <c r="Q47" s="191" t="s">
        <v>1935</v>
      </c>
    </row>
    <row r="48" spans="1:17" ht="24" x14ac:dyDescent="0.25">
      <c r="A48" s="103">
        <f t="shared" si="1"/>
        <v>37</v>
      </c>
      <c r="B48" s="103" t="s">
        <v>15</v>
      </c>
      <c r="C48" s="114" t="s">
        <v>409</v>
      </c>
      <c r="D48" s="104" t="s">
        <v>410</v>
      </c>
      <c r="E48" s="117">
        <v>12466.633</v>
      </c>
      <c r="F48" s="114" t="s">
        <v>18</v>
      </c>
      <c r="G48" s="106">
        <v>58.25189126847642</v>
      </c>
      <c r="H48" s="116">
        <v>726204.95</v>
      </c>
      <c r="I48" s="118"/>
      <c r="J48" s="297">
        <f t="shared" si="0"/>
        <v>-58.25189126847642</v>
      </c>
      <c r="K48" s="108">
        <v>45287</v>
      </c>
      <c r="L48" s="104" t="s">
        <v>207</v>
      </c>
      <c r="M48" s="104"/>
      <c r="N48" s="103" t="s">
        <v>198</v>
      </c>
      <c r="O48" s="191"/>
      <c r="P48" s="192"/>
      <c r="Q48" s="191" t="s">
        <v>1935</v>
      </c>
    </row>
    <row r="49" spans="1:17" x14ac:dyDescent="0.25">
      <c r="A49" s="103">
        <f t="shared" si="1"/>
        <v>38</v>
      </c>
      <c r="B49" s="103" t="s">
        <v>15</v>
      </c>
      <c r="C49" s="114" t="s">
        <v>423</v>
      </c>
      <c r="D49" s="104" t="s">
        <v>424</v>
      </c>
      <c r="E49" s="115">
        <v>800</v>
      </c>
      <c r="F49" s="114" t="s">
        <v>18</v>
      </c>
      <c r="G49" s="106">
        <v>896.20192500000007</v>
      </c>
      <c r="H49" s="116">
        <v>716961.54</v>
      </c>
      <c r="I49" s="118"/>
      <c r="J49" s="297">
        <f t="shared" si="0"/>
        <v>-896.20192500000007</v>
      </c>
      <c r="K49" s="108">
        <v>45287</v>
      </c>
      <c r="L49" s="104" t="s">
        <v>425</v>
      </c>
      <c r="M49" s="104"/>
      <c r="N49" s="103" t="s">
        <v>198</v>
      </c>
      <c r="O49" s="191"/>
      <c r="P49" s="192"/>
      <c r="Q49" s="191"/>
    </row>
    <row r="50" spans="1:17" ht="24" x14ac:dyDescent="0.25">
      <c r="A50" s="103">
        <f t="shared" si="1"/>
        <v>39</v>
      </c>
      <c r="B50" s="103" t="s">
        <v>15</v>
      </c>
      <c r="C50" s="114" t="s">
        <v>249</v>
      </c>
      <c r="D50" s="104" t="s">
        <v>250</v>
      </c>
      <c r="E50" s="115">
        <v>1</v>
      </c>
      <c r="F50" s="114" t="s">
        <v>23</v>
      </c>
      <c r="G50" s="106">
        <v>701788.74</v>
      </c>
      <c r="H50" s="116">
        <v>701788.74</v>
      </c>
      <c r="I50" s="118"/>
      <c r="J50" s="297">
        <f t="shared" si="0"/>
        <v>-701788.74</v>
      </c>
      <c r="K50" s="108" t="s">
        <v>251</v>
      </c>
      <c r="L50" s="104" t="s">
        <v>99</v>
      </c>
      <c r="M50" s="104"/>
      <c r="N50" s="103" t="s">
        <v>198</v>
      </c>
      <c r="O50" s="191"/>
      <c r="P50" s="192"/>
      <c r="Q50" s="191" t="s">
        <v>1935</v>
      </c>
    </row>
    <row r="51" spans="1:17" ht="36" x14ac:dyDescent="0.25">
      <c r="A51" s="259">
        <f t="shared" si="1"/>
        <v>40</v>
      </c>
      <c r="B51" s="259" t="s">
        <v>15</v>
      </c>
      <c r="C51" s="267" t="s">
        <v>219</v>
      </c>
      <c r="D51" s="260" t="s">
        <v>220</v>
      </c>
      <c r="E51" s="268">
        <v>2134</v>
      </c>
      <c r="F51" s="267" t="s">
        <v>18</v>
      </c>
      <c r="G51" s="262">
        <v>314.25685567010311</v>
      </c>
      <c r="H51" s="269">
        <v>670624.13</v>
      </c>
      <c r="I51" s="269">
        <v>74</v>
      </c>
      <c r="J51" s="299">
        <f t="shared" si="0"/>
        <v>-240.25685567010311</v>
      </c>
      <c r="K51" s="264" t="s">
        <v>221</v>
      </c>
      <c r="L51" s="260" t="s">
        <v>201</v>
      </c>
      <c r="M51" s="260"/>
      <c r="N51" s="259" t="s">
        <v>198</v>
      </c>
      <c r="O51" s="303" t="s">
        <v>1939</v>
      </c>
      <c r="P51" s="255">
        <v>45809</v>
      </c>
      <c r="Q51" s="303" t="s">
        <v>1707</v>
      </c>
    </row>
    <row r="52" spans="1:17" ht="24" x14ac:dyDescent="0.25">
      <c r="A52" s="103">
        <f t="shared" si="1"/>
        <v>41</v>
      </c>
      <c r="B52" s="103" t="s">
        <v>15</v>
      </c>
      <c r="C52" s="114" t="s">
        <v>404</v>
      </c>
      <c r="D52" s="104" t="s">
        <v>405</v>
      </c>
      <c r="E52" s="115">
        <v>33925</v>
      </c>
      <c r="F52" s="114" t="s">
        <v>23</v>
      </c>
      <c r="G52" s="106">
        <v>19.5</v>
      </c>
      <c r="H52" s="116">
        <v>661537.5</v>
      </c>
      <c r="I52" s="118"/>
      <c r="J52" s="297">
        <f t="shared" si="0"/>
        <v>-19.5</v>
      </c>
      <c r="K52" s="112" t="s">
        <v>406</v>
      </c>
      <c r="L52" s="104" t="s">
        <v>144</v>
      </c>
      <c r="M52" s="104"/>
      <c r="N52" s="103" t="s">
        <v>198</v>
      </c>
      <c r="O52" s="191"/>
      <c r="P52" s="192"/>
      <c r="Q52" s="191"/>
    </row>
    <row r="53" spans="1:17" ht="24" x14ac:dyDescent="0.25">
      <c r="A53" s="103">
        <f t="shared" si="1"/>
        <v>42</v>
      </c>
      <c r="B53" s="103" t="s">
        <v>15</v>
      </c>
      <c r="C53" s="114" t="s">
        <v>387</v>
      </c>
      <c r="D53" s="104" t="s">
        <v>388</v>
      </c>
      <c r="E53" s="115">
        <v>270</v>
      </c>
      <c r="F53" s="114" t="s">
        <v>23</v>
      </c>
      <c r="G53" s="106">
        <v>2409.2014814814816</v>
      </c>
      <c r="H53" s="116">
        <v>650484.4</v>
      </c>
      <c r="I53" s="118"/>
      <c r="J53" s="297">
        <f t="shared" si="0"/>
        <v>-2409.2014814814816</v>
      </c>
      <c r="K53" s="112" t="s">
        <v>389</v>
      </c>
      <c r="L53" s="104" t="s">
        <v>375</v>
      </c>
      <c r="M53" s="104"/>
      <c r="N53" s="103" t="s">
        <v>198</v>
      </c>
      <c r="O53" s="191"/>
      <c r="P53" s="192"/>
      <c r="Q53" s="191"/>
    </row>
    <row r="54" spans="1:17" ht="36" x14ac:dyDescent="0.25">
      <c r="A54" s="103">
        <f t="shared" si="1"/>
        <v>43</v>
      </c>
      <c r="B54" s="103" t="s">
        <v>15</v>
      </c>
      <c r="C54" s="114" t="s">
        <v>195</v>
      </c>
      <c r="D54" s="104" t="s">
        <v>196</v>
      </c>
      <c r="E54" s="115">
        <v>188</v>
      </c>
      <c r="F54" s="114" t="s">
        <v>23</v>
      </c>
      <c r="G54" s="106">
        <v>3389.7915425531919</v>
      </c>
      <c r="H54" s="116">
        <v>637280.81000000006</v>
      </c>
      <c r="I54" s="118"/>
      <c r="J54" s="297">
        <f t="shared" si="0"/>
        <v>-3389.7915425531919</v>
      </c>
      <c r="K54" s="112" t="s">
        <v>197</v>
      </c>
      <c r="L54" s="104" t="s">
        <v>189</v>
      </c>
      <c r="M54" s="104"/>
      <c r="N54" s="103" t="s">
        <v>198</v>
      </c>
      <c r="O54" s="191"/>
      <c r="P54" s="192"/>
      <c r="Q54" s="191"/>
    </row>
    <row r="55" spans="1:17" ht="48" x14ac:dyDescent="0.25">
      <c r="A55" s="103">
        <f t="shared" si="1"/>
        <v>44</v>
      </c>
      <c r="B55" s="103" t="s">
        <v>15</v>
      </c>
      <c r="C55" s="114" t="s">
        <v>239</v>
      </c>
      <c r="D55" s="104" t="s">
        <v>240</v>
      </c>
      <c r="E55" s="115">
        <v>113</v>
      </c>
      <c r="F55" s="114" t="s">
        <v>23</v>
      </c>
      <c r="G55" s="106">
        <v>5398.4299999999994</v>
      </c>
      <c r="H55" s="116">
        <v>610022.59</v>
      </c>
      <c r="I55" s="118"/>
      <c r="J55" s="297">
        <f t="shared" si="0"/>
        <v>-5398.4299999999994</v>
      </c>
      <c r="K55" s="112" t="s">
        <v>241</v>
      </c>
      <c r="L55" s="104" t="s">
        <v>189</v>
      </c>
      <c r="M55" s="104"/>
      <c r="N55" s="103" t="s">
        <v>198</v>
      </c>
      <c r="O55" s="191"/>
      <c r="P55" s="192"/>
      <c r="Q55" s="191" t="s">
        <v>1935</v>
      </c>
    </row>
    <row r="56" spans="1:17" ht="24" x14ac:dyDescent="0.25">
      <c r="A56" s="103">
        <f t="shared" si="1"/>
        <v>45</v>
      </c>
      <c r="B56" s="103" t="s">
        <v>15</v>
      </c>
      <c r="C56" s="114" t="s">
        <v>370</v>
      </c>
      <c r="D56" s="104" t="s">
        <v>371</v>
      </c>
      <c r="E56" s="115">
        <v>3186</v>
      </c>
      <c r="F56" s="114" t="s">
        <v>23</v>
      </c>
      <c r="G56" s="106">
        <v>190</v>
      </c>
      <c r="H56" s="116">
        <v>605340</v>
      </c>
      <c r="I56" s="118"/>
      <c r="J56" s="297">
        <f t="shared" si="0"/>
        <v>-190</v>
      </c>
      <c r="K56" s="112" t="s">
        <v>372</v>
      </c>
      <c r="L56" s="104" t="s">
        <v>144</v>
      </c>
      <c r="M56" s="104"/>
      <c r="N56" s="103" t="s">
        <v>198</v>
      </c>
      <c r="O56" s="191"/>
      <c r="P56" s="192"/>
      <c r="Q56" s="191"/>
    </row>
    <row r="57" spans="1:17" ht="24" x14ac:dyDescent="0.25">
      <c r="A57" s="103">
        <f t="shared" si="1"/>
        <v>46</v>
      </c>
      <c r="B57" s="103" t="s">
        <v>15</v>
      </c>
      <c r="C57" s="114" t="s">
        <v>411</v>
      </c>
      <c r="D57" s="104" t="s">
        <v>412</v>
      </c>
      <c r="E57" s="117">
        <v>9724.2870000000003</v>
      </c>
      <c r="F57" s="114" t="s">
        <v>18</v>
      </c>
      <c r="G57" s="106">
        <v>62.129999865285747</v>
      </c>
      <c r="H57" s="116">
        <v>604169.94999999995</v>
      </c>
      <c r="I57" s="118"/>
      <c r="J57" s="297">
        <f t="shared" si="0"/>
        <v>-62.129999865285747</v>
      </c>
      <c r="K57" s="108">
        <v>45285</v>
      </c>
      <c r="L57" s="104" t="s">
        <v>207</v>
      </c>
      <c r="M57" s="104"/>
      <c r="N57" s="103" t="s">
        <v>198</v>
      </c>
      <c r="O57" s="191"/>
      <c r="P57" s="192"/>
      <c r="Q57" s="191" t="s">
        <v>1935</v>
      </c>
    </row>
    <row r="58" spans="1:17" x14ac:dyDescent="0.25">
      <c r="A58" s="103">
        <f t="shared" si="1"/>
        <v>47</v>
      </c>
      <c r="B58" s="103" t="s">
        <v>15</v>
      </c>
      <c r="C58" s="114" t="s">
        <v>397</v>
      </c>
      <c r="D58" s="104" t="s">
        <v>398</v>
      </c>
      <c r="E58" s="117">
        <v>7430</v>
      </c>
      <c r="F58" s="114" t="s">
        <v>18</v>
      </c>
      <c r="G58" s="106">
        <v>80.739999999999995</v>
      </c>
      <c r="H58" s="116">
        <v>599898.19999999995</v>
      </c>
      <c r="I58" s="118"/>
      <c r="J58" s="297">
        <f t="shared" si="0"/>
        <v>-80.739999999999995</v>
      </c>
      <c r="K58" s="108">
        <v>44557</v>
      </c>
      <c r="L58" s="104" t="s">
        <v>207</v>
      </c>
      <c r="M58" s="104"/>
      <c r="N58" s="103" t="s">
        <v>198</v>
      </c>
      <c r="O58" s="191"/>
      <c r="P58" s="192"/>
      <c r="Q58" s="191"/>
    </row>
    <row r="59" spans="1:17" ht="24" x14ac:dyDescent="0.25">
      <c r="A59" s="259">
        <f t="shared" si="1"/>
        <v>48</v>
      </c>
      <c r="B59" s="259" t="s">
        <v>15</v>
      </c>
      <c r="C59" s="267" t="s">
        <v>213</v>
      </c>
      <c r="D59" s="260" t="s">
        <v>214</v>
      </c>
      <c r="E59" s="268">
        <v>8245.9089999999997</v>
      </c>
      <c r="F59" s="267" t="s">
        <v>18</v>
      </c>
      <c r="G59" s="262">
        <v>71.800000460834582</v>
      </c>
      <c r="H59" s="269">
        <f>+H98+H99+H106+H108+H109</f>
        <v>34976.519999999997</v>
      </c>
      <c r="I59" s="269"/>
      <c r="J59" s="299">
        <f t="shared" si="0"/>
        <v>-71.800000460834582</v>
      </c>
      <c r="K59" s="266">
        <v>45096</v>
      </c>
      <c r="L59" s="260" t="s">
        <v>207</v>
      </c>
      <c r="M59" s="260"/>
      <c r="N59" s="259" t="s">
        <v>198</v>
      </c>
      <c r="O59" s="303" t="s">
        <v>1708</v>
      </c>
      <c r="P59" s="255">
        <v>45839</v>
      </c>
      <c r="Q59" s="303" t="s">
        <v>1707</v>
      </c>
    </row>
    <row r="60" spans="1:17" ht="24" x14ac:dyDescent="0.25">
      <c r="A60" s="103">
        <f t="shared" si="1"/>
        <v>49</v>
      </c>
      <c r="B60" s="103" t="s">
        <v>15</v>
      </c>
      <c r="C60" s="114" t="s">
        <v>255</v>
      </c>
      <c r="D60" s="104" t="s">
        <v>256</v>
      </c>
      <c r="E60" s="115">
        <v>6</v>
      </c>
      <c r="F60" s="114" t="s">
        <v>23</v>
      </c>
      <c r="G60" s="106">
        <v>96466.5</v>
      </c>
      <c r="H60" s="116">
        <v>578799</v>
      </c>
      <c r="I60" s="118"/>
      <c r="J60" s="297">
        <f t="shared" si="0"/>
        <v>-96466.5</v>
      </c>
      <c r="K60" s="112" t="s">
        <v>257</v>
      </c>
      <c r="L60" s="104" t="s">
        <v>189</v>
      </c>
      <c r="M60" s="104"/>
      <c r="N60" s="103" t="s">
        <v>198</v>
      </c>
      <c r="O60" s="191"/>
      <c r="P60" s="192"/>
      <c r="Q60" s="191"/>
    </row>
    <row r="61" spans="1:17" s="278" customFormat="1" ht="24" x14ac:dyDescent="0.25">
      <c r="A61" s="270">
        <f t="shared" si="1"/>
        <v>50</v>
      </c>
      <c r="B61" s="270" t="s">
        <v>199</v>
      </c>
      <c r="C61" s="281" t="s">
        <v>444</v>
      </c>
      <c r="D61" s="271" t="s">
        <v>445</v>
      </c>
      <c r="E61" s="199">
        <v>8172</v>
      </c>
      <c r="F61" s="281" t="s">
        <v>18</v>
      </c>
      <c r="G61" s="273">
        <v>70.61</v>
      </c>
      <c r="H61" s="282">
        <v>577024.92000000004</v>
      </c>
      <c r="I61" s="282"/>
      <c r="J61" s="298">
        <f t="shared" si="0"/>
        <v>-70.61</v>
      </c>
      <c r="K61" s="276">
        <v>45247</v>
      </c>
      <c r="L61" s="271" t="s">
        <v>207</v>
      </c>
      <c r="M61" s="271"/>
      <c r="N61" s="270" t="s">
        <v>198</v>
      </c>
      <c r="O61" s="306" t="s">
        <v>1705</v>
      </c>
      <c r="P61" s="310">
        <v>45900</v>
      </c>
      <c r="Q61" s="306"/>
    </row>
    <row r="62" spans="1:17" ht="24" x14ac:dyDescent="0.25">
      <c r="A62" s="103">
        <f t="shared" si="1"/>
        <v>51</v>
      </c>
      <c r="B62" s="103" t="s">
        <v>199</v>
      </c>
      <c r="C62" s="114" t="s">
        <v>399</v>
      </c>
      <c r="D62" s="104" t="s">
        <v>400</v>
      </c>
      <c r="E62" s="117">
        <v>5100</v>
      </c>
      <c r="F62" s="114" t="s">
        <v>18</v>
      </c>
      <c r="G62" s="106">
        <v>110</v>
      </c>
      <c r="H62" s="116">
        <v>561000</v>
      </c>
      <c r="I62" s="118"/>
      <c r="J62" s="297">
        <f t="shared" si="0"/>
        <v>-110</v>
      </c>
      <c r="K62" s="112">
        <v>44669</v>
      </c>
      <c r="L62" s="104" t="s">
        <v>207</v>
      </c>
      <c r="M62" s="104"/>
      <c r="N62" s="103" t="s">
        <v>198</v>
      </c>
      <c r="O62" s="191"/>
      <c r="P62" s="192"/>
      <c r="Q62" s="191"/>
    </row>
    <row r="63" spans="1:17" ht="60" x14ac:dyDescent="0.25">
      <c r="A63" s="103">
        <f t="shared" si="1"/>
        <v>52</v>
      </c>
      <c r="B63" s="103" t="s">
        <v>15</v>
      </c>
      <c r="C63" s="114" t="s">
        <v>380</v>
      </c>
      <c r="D63" s="104" t="s">
        <v>381</v>
      </c>
      <c r="E63" s="115">
        <v>292</v>
      </c>
      <c r="F63" s="114" t="s">
        <v>23</v>
      </c>
      <c r="G63" s="106">
        <v>1877.7211643835615</v>
      </c>
      <c r="H63" s="116">
        <v>548294.57999999996</v>
      </c>
      <c r="I63" s="118"/>
      <c r="J63" s="297">
        <f t="shared" si="0"/>
        <v>-1877.7211643835615</v>
      </c>
      <c r="K63" s="112" t="s">
        <v>382</v>
      </c>
      <c r="L63" s="104" t="s">
        <v>375</v>
      </c>
      <c r="M63" s="104"/>
      <c r="N63" s="103" t="s">
        <v>198</v>
      </c>
      <c r="O63" s="191"/>
      <c r="P63" s="192"/>
      <c r="Q63" s="191"/>
    </row>
    <row r="64" spans="1:17" ht="36" x14ac:dyDescent="0.25">
      <c r="A64" s="103">
        <f t="shared" si="1"/>
        <v>53</v>
      </c>
      <c r="B64" s="103" t="s">
        <v>15</v>
      </c>
      <c r="C64" s="114" t="s">
        <v>401</v>
      </c>
      <c r="D64" s="104" t="s">
        <v>402</v>
      </c>
      <c r="E64" s="115">
        <v>17866</v>
      </c>
      <c r="F64" s="114" t="s">
        <v>23</v>
      </c>
      <c r="G64" s="106">
        <v>30.519999999999996</v>
      </c>
      <c r="H64" s="116">
        <v>545270.31999999995</v>
      </c>
      <c r="I64" s="118"/>
      <c r="J64" s="297">
        <f t="shared" si="0"/>
        <v>-30.519999999999996</v>
      </c>
      <c r="K64" s="112" t="s">
        <v>403</v>
      </c>
      <c r="L64" s="104" t="s">
        <v>144</v>
      </c>
      <c r="M64" s="104"/>
      <c r="N64" s="103" t="s">
        <v>198</v>
      </c>
      <c r="O64" s="191"/>
      <c r="P64" s="192"/>
      <c r="Q64" s="191"/>
    </row>
    <row r="65" spans="1:19" ht="24" x14ac:dyDescent="0.25">
      <c r="A65" s="103">
        <f t="shared" si="1"/>
        <v>54</v>
      </c>
      <c r="B65" s="103" t="s">
        <v>199</v>
      </c>
      <c r="C65" s="114" t="s">
        <v>407</v>
      </c>
      <c r="D65" s="104" t="s">
        <v>408</v>
      </c>
      <c r="E65" s="117">
        <v>27500</v>
      </c>
      <c r="F65" s="114" t="s">
        <v>18</v>
      </c>
      <c r="G65" s="106">
        <v>19.36</v>
      </c>
      <c r="H65" s="119">
        <v>532400</v>
      </c>
      <c r="I65" s="190"/>
      <c r="J65" s="297">
        <f t="shared" si="0"/>
        <v>-19.36</v>
      </c>
      <c r="K65" s="112">
        <v>44952</v>
      </c>
      <c r="L65" s="104" t="s">
        <v>131</v>
      </c>
      <c r="M65" s="104"/>
      <c r="N65" s="103" t="s">
        <v>198</v>
      </c>
      <c r="O65" s="191"/>
      <c r="P65" s="192"/>
      <c r="Q65" s="191" t="s">
        <v>1935</v>
      </c>
    </row>
    <row r="66" spans="1:19" x14ac:dyDescent="0.25">
      <c r="A66" s="103">
        <f t="shared" si="1"/>
        <v>55</v>
      </c>
      <c r="B66" s="103" t="s">
        <v>15</v>
      </c>
      <c r="C66" s="114" t="s">
        <v>252</v>
      </c>
      <c r="D66" s="104" t="s">
        <v>253</v>
      </c>
      <c r="E66" s="115">
        <v>322</v>
      </c>
      <c r="F66" s="114" t="s">
        <v>23</v>
      </c>
      <c r="G66" s="106">
        <v>1622.4276086956522</v>
      </c>
      <c r="H66" s="119">
        <v>522421.69</v>
      </c>
      <c r="I66" s="190"/>
      <c r="J66" s="297">
        <f t="shared" si="0"/>
        <v>-1622.4276086956522</v>
      </c>
      <c r="K66" s="112">
        <v>43244</v>
      </c>
      <c r="L66" s="104" t="s">
        <v>254</v>
      </c>
      <c r="M66" s="104"/>
      <c r="N66" s="103" t="s">
        <v>198</v>
      </c>
      <c r="O66" s="191"/>
      <c r="P66" s="192"/>
      <c r="Q66" s="191"/>
    </row>
    <row r="67" spans="1:19" x14ac:dyDescent="0.25">
      <c r="A67" s="103">
        <f t="shared" si="1"/>
        <v>56</v>
      </c>
      <c r="B67" s="103" t="s">
        <v>15</v>
      </c>
      <c r="C67" s="114" t="s">
        <v>261</v>
      </c>
      <c r="D67" s="104" t="s">
        <v>262</v>
      </c>
      <c r="E67" s="115">
        <v>234</v>
      </c>
      <c r="F67" s="114" t="s">
        <v>18</v>
      </c>
      <c r="G67" s="106">
        <v>2210</v>
      </c>
      <c r="H67" s="119">
        <v>517140</v>
      </c>
      <c r="I67" s="190"/>
      <c r="J67" s="297">
        <f t="shared" si="0"/>
        <v>-2210</v>
      </c>
      <c r="K67" s="112">
        <v>43811</v>
      </c>
      <c r="L67" s="104" t="s">
        <v>263</v>
      </c>
      <c r="M67" s="104"/>
      <c r="N67" s="103" t="s">
        <v>198</v>
      </c>
      <c r="O67" s="191" t="s">
        <v>1937</v>
      </c>
      <c r="P67" s="192">
        <v>45900</v>
      </c>
      <c r="Q67" s="191" t="s">
        <v>1707</v>
      </c>
    </row>
    <row r="68" spans="1:19" x14ac:dyDescent="0.25">
      <c r="A68" s="103">
        <f t="shared" si="1"/>
        <v>57</v>
      </c>
      <c r="B68" s="103" t="s">
        <v>15</v>
      </c>
      <c r="C68" s="114" t="s">
        <v>376</v>
      </c>
      <c r="D68" s="104" t="s">
        <v>377</v>
      </c>
      <c r="E68" s="115">
        <v>580</v>
      </c>
      <c r="F68" s="114" t="s">
        <v>23</v>
      </c>
      <c r="G68" s="106">
        <v>878.7241724137931</v>
      </c>
      <c r="H68" s="119">
        <v>509660.02</v>
      </c>
      <c r="I68" s="190"/>
      <c r="J68" s="297">
        <f t="shared" si="0"/>
        <v>-878.7241724137931</v>
      </c>
      <c r="K68" s="112">
        <v>45104</v>
      </c>
      <c r="L68" s="104" t="s">
        <v>375</v>
      </c>
      <c r="M68" s="104"/>
      <c r="N68" s="103" t="s">
        <v>198</v>
      </c>
      <c r="O68" s="191"/>
      <c r="P68" s="192"/>
      <c r="Q68" s="191"/>
    </row>
    <row r="69" spans="1:19" x14ac:dyDescent="0.25">
      <c r="A69" s="103">
        <f t="shared" si="1"/>
        <v>58</v>
      </c>
      <c r="B69" s="103" t="s">
        <v>199</v>
      </c>
      <c r="C69" s="114" t="s">
        <v>227</v>
      </c>
      <c r="D69" s="104" t="s">
        <v>228</v>
      </c>
      <c r="E69" s="117">
        <v>2288.2049999999999</v>
      </c>
      <c r="F69" s="114" t="s">
        <v>18</v>
      </c>
      <c r="G69" s="106">
        <v>220</v>
      </c>
      <c r="H69" s="119">
        <v>503405.1</v>
      </c>
      <c r="I69" s="190"/>
      <c r="J69" s="297">
        <f t="shared" si="0"/>
        <v>-220</v>
      </c>
      <c r="K69" s="112">
        <v>45703</v>
      </c>
      <c r="L69" s="104" t="s">
        <v>201</v>
      </c>
      <c r="M69" s="104"/>
      <c r="N69" s="103" t="s">
        <v>198</v>
      </c>
      <c r="O69" s="191"/>
      <c r="P69" s="192"/>
      <c r="Q69" s="191"/>
    </row>
    <row r="70" spans="1:19" ht="24" x14ac:dyDescent="0.25">
      <c r="A70" s="103">
        <f t="shared" si="1"/>
        <v>59</v>
      </c>
      <c r="B70" s="103" t="s">
        <v>15</v>
      </c>
      <c r="C70" s="114" t="s">
        <v>413</v>
      </c>
      <c r="D70" s="104" t="s">
        <v>414</v>
      </c>
      <c r="E70" s="117">
        <v>7242.5010000000002</v>
      </c>
      <c r="F70" s="114" t="s">
        <v>18</v>
      </c>
      <c r="G70" s="106">
        <v>67.8300009899895</v>
      </c>
      <c r="H70" s="119">
        <v>491258.85</v>
      </c>
      <c r="I70" s="190"/>
      <c r="J70" s="297">
        <f t="shared" si="0"/>
        <v>-67.8300009899895</v>
      </c>
      <c r="K70" s="112">
        <v>45192</v>
      </c>
      <c r="L70" s="104" t="s">
        <v>207</v>
      </c>
      <c r="M70" s="104"/>
      <c r="N70" s="103" t="s">
        <v>198</v>
      </c>
      <c r="O70" s="191"/>
      <c r="P70" s="192"/>
      <c r="Q70" s="191" t="s">
        <v>1935</v>
      </c>
    </row>
    <row r="71" spans="1:19" ht="45" x14ac:dyDescent="0.25">
      <c r="A71" s="259">
        <f t="shared" si="1"/>
        <v>60</v>
      </c>
      <c r="B71" s="259" t="s">
        <v>15</v>
      </c>
      <c r="C71" s="267" t="s">
        <v>417</v>
      </c>
      <c r="D71" s="260" t="s">
        <v>418</v>
      </c>
      <c r="E71" s="268">
        <v>5586</v>
      </c>
      <c r="F71" s="267" t="s">
        <v>18</v>
      </c>
      <c r="G71" s="262">
        <v>71.800003580379524</v>
      </c>
      <c r="H71" s="269">
        <v>401074.82</v>
      </c>
      <c r="I71" s="269">
        <v>73.239999999999995</v>
      </c>
      <c r="J71" s="299">
        <f t="shared" si="0"/>
        <v>1.4399964196204706</v>
      </c>
      <c r="K71" s="264" t="s">
        <v>419</v>
      </c>
      <c r="L71" s="260" t="s">
        <v>207</v>
      </c>
      <c r="M71" s="260"/>
      <c r="N71" s="259" t="s">
        <v>198</v>
      </c>
      <c r="O71" s="238" t="s">
        <v>1938</v>
      </c>
      <c r="P71" s="255"/>
      <c r="Q71" s="303"/>
      <c r="R71" s="304">
        <f>E71-3726</f>
        <v>1860</v>
      </c>
      <c r="S71" s="304">
        <f>I71*R71</f>
        <v>136226.4</v>
      </c>
    </row>
    <row r="72" spans="1:19" s="278" customFormat="1" x14ac:dyDescent="0.25">
      <c r="A72" s="270">
        <f t="shared" si="1"/>
        <v>61</v>
      </c>
      <c r="B72" s="270" t="s">
        <v>15</v>
      </c>
      <c r="C72" s="281" t="s">
        <v>320</v>
      </c>
      <c r="D72" s="271" t="s">
        <v>321</v>
      </c>
      <c r="E72" s="284">
        <v>2030</v>
      </c>
      <c r="F72" s="281" t="s">
        <v>18</v>
      </c>
      <c r="G72" s="273">
        <v>165.52752216748769</v>
      </c>
      <c r="H72" s="285">
        <v>336020.87</v>
      </c>
      <c r="I72" s="286"/>
      <c r="J72" s="298">
        <f t="shared" si="0"/>
        <v>-165.52752216748769</v>
      </c>
      <c r="K72" s="280">
        <v>44377</v>
      </c>
      <c r="L72" s="271" t="s">
        <v>316</v>
      </c>
      <c r="M72" s="271"/>
      <c r="N72" s="270" t="s">
        <v>198</v>
      </c>
      <c r="O72" s="306"/>
      <c r="P72" s="310"/>
      <c r="Q72" s="306" t="s">
        <v>1935</v>
      </c>
    </row>
    <row r="73" spans="1:19" s="278" customFormat="1" x14ac:dyDescent="0.25">
      <c r="A73" s="270">
        <f t="shared" si="1"/>
        <v>62</v>
      </c>
      <c r="B73" s="270" t="s">
        <v>15</v>
      </c>
      <c r="C73" s="281" t="s">
        <v>271</v>
      </c>
      <c r="D73" s="271" t="s">
        <v>272</v>
      </c>
      <c r="E73" s="284">
        <v>841</v>
      </c>
      <c r="F73" s="281" t="s">
        <v>59</v>
      </c>
      <c r="G73" s="273">
        <v>376.66971462544586</v>
      </c>
      <c r="H73" s="285">
        <v>316779.23</v>
      </c>
      <c r="I73" s="286"/>
      <c r="J73" s="298">
        <f t="shared" si="0"/>
        <v>-376.66971462544586</v>
      </c>
      <c r="K73" s="280">
        <v>45068</v>
      </c>
      <c r="L73" s="271" t="s">
        <v>273</v>
      </c>
      <c r="M73" s="271"/>
      <c r="N73" s="270" t="s">
        <v>198</v>
      </c>
      <c r="O73" s="306" t="s">
        <v>1705</v>
      </c>
      <c r="P73" s="310">
        <v>45900</v>
      </c>
      <c r="Q73" s="306" t="s">
        <v>1935</v>
      </c>
    </row>
    <row r="74" spans="1:19" s="278" customFormat="1" x14ac:dyDescent="0.25">
      <c r="A74" s="270">
        <f t="shared" si="1"/>
        <v>63</v>
      </c>
      <c r="B74" s="270" t="s">
        <v>15</v>
      </c>
      <c r="C74" s="281" t="s">
        <v>314</v>
      </c>
      <c r="D74" s="271" t="s">
        <v>315</v>
      </c>
      <c r="E74" s="284">
        <v>993.7</v>
      </c>
      <c r="F74" s="281" t="s">
        <v>18</v>
      </c>
      <c r="G74" s="273">
        <v>223</v>
      </c>
      <c r="H74" s="282">
        <v>221595.1</v>
      </c>
      <c r="I74" s="283"/>
      <c r="J74" s="298">
        <f t="shared" si="0"/>
        <v>-223</v>
      </c>
      <c r="K74" s="280">
        <v>44063</v>
      </c>
      <c r="L74" s="271" t="s">
        <v>316</v>
      </c>
      <c r="M74" s="271"/>
      <c r="N74" s="270" t="s">
        <v>198</v>
      </c>
      <c r="O74" s="306"/>
      <c r="P74" s="310"/>
      <c r="Q74" s="306"/>
    </row>
    <row r="75" spans="1:19" s="278" customFormat="1" x14ac:dyDescent="0.25">
      <c r="A75" s="270">
        <f t="shared" si="1"/>
        <v>64</v>
      </c>
      <c r="B75" s="270" t="s">
        <v>15</v>
      </c>
      <c r="C75" s="281" t="s">
        <v>299</v>
      </c>
      <c r="D75" s="271" t="s">
        <v>300</v>
      </c>
      <c r="E75" s="284">
        <v>253</v>
      </c>
      <c r="F75" s="281" t="s">
        <v>59</v>
      </c>
      <c r="G75" s="273">
        <v>687.90000000000009</v>
      </c>
      <c r="H75" s="282">
        <v>174038.7</v>
      </c>
      <c r="I75" s="283"/>
      <c r="J75" s="298">
        <f t="shared" si="0"/>
        <v>-687.90000000000009</v>
      </c>
      <c r="K75" s="280">
        <v>44032</v>
      </c>
      <c r="L75" s="271" t="s">
        <v>276</v>
      </c>
      <c r="M75" s="271"/>
      <c r="N75" s="270" t="s">
        <v>198</v>
      </c>
      <c r="O75" s="306" t="s">
        <v>1705</v>
      </c>
      <c r="P75" s="310">
        <v>45900</v>
      </c>
      <c r="Q75" s="306"/>
    </row>
    <row r="76" spans="1:19" s="278" customFormat="1" x14ac:dyDescent="0.25">
      <c r="A76" s="270">
        <f t="shared" si="1"/>
        <v>65</v>
      </c>
      <c r="B76" s="270" t="s">
        <v>15</v>
      </c>
      <c r="C76" s="281" t="s">
        <v>285</v>
      </c>
      <c r="D76" s="271" t="s">
        <v>286</v>
      </c>
      <c r="E76" s="284">
        <v>45.75</v>
      </c>
      <c r="F76" s="281" t="s">
        <v>287</v>
      </c>
      <c r="G76" s="273">
        <v>3483.3335519125685</v>
      </c>
      <c r="H76" s="282">
        <v>159362.51</v>
      </c>
      <c r="I76" s="283"/>
      <c r="J76" s="298">
        <f t="shared" si="0"/>
        <v>-3483.3335519125685</v>
      </c>
      <c r="K76" s="280">
        <v>44278</v>
      </c>
      <c r="L76" s="271" t="s">
        <v>288</v>
      </c>
      <c r="M76" s="271"/>
      <c r="N76" s="270" t="s">
        <v>198</v>
      </c>
      <c r="O76" s="306"/>
      <c r="P76" s="310"/>
      <c r="Q76" s="306"/>
    </row>
    <row r="77" spans="1:19" s="278" customFormat="1" x14ac:dyDescent="0.25">
      <c r="A77" s="270">
        <f t="shared" si="1"/>
        <v>66</v>
      </c>
      <c r="B77" s="270" t="s">
        <v>15</v>
      </c>
      <c r="C77" s="281" t="s">
        <v>277</v>
      </c>
      <c r="D77" s="271" t="s">
        <v>278</v>
      </c>
      <c r="E77" s="284">
        <v>17</v>
      </c>
      <c r="F77" s="281" t="s">
        <v>23</v>
      </c>
      <c r="G77" s="273">
        <v>5720.5664705882355</v>
      </c>
      <c r="H77" s="282">
        <v>97249.63</v>
      </c>
      <c r="I77" s="283"/>
      <c r="J77" s="298">
        <f t="shared" ref="J77:J115" si="2">I77-G77</f>
        <v>-5720.5664705882355</v>
      </c>
      <c r="K77" s="280">
        <v>43552</v>
      </c>
      <c r="L77" s="271" t="s">
        <v>279</v>
      </c>
      <c r="M77" s="271"/>
      <c r="N77" s="270" t="s">
        <v>198</v>
      </c>
      <c r="O77" s="306"/>
      <c r="P77" s="310"/>
      <c r="Q77" s="306" t="s">
        <v>1935</v>
      </c>
    </row>
    <row r="78" spans="1:19" s="278" customFormat="1" x14ac:dyDescent="0.25">
      <c r="A78" s="270">
        <f t="shared" si="1"/>
        <v>67</v>
      </c>
      <c r="B78" s="270" t="s">
        <v>15</v>
      </c>
      <c r="C78" s="281" t="s">
        <v>373</v>
      </c>
      <c r="D78" s="271" t="s">
        <v>374</v>
      </c>
      <c r="E78" s="284">
        <v>2</v>
      </c>
      <c r="F78" s="281" t="s">
        <v>23</v>
      </c>
      <c r="G78" s="273">
        <v>36776.51</v>
      </c>
      <c r="H78" s="282">
        <v>73553.02</v>
      </c>
      <c r="I78" s="283"/>
      <c r="J78" s="298">
        <f t="shared" si="2"/>
        <v>-36776.51</v>
      </c>
      <c r="K78" s="280">
        <v>45274</v>
      </c>
      <c r="L78" s="271" t="s">
        <v>375</v>
      </c>
      <c r="M78" s="271"/>
      <c r="N78" s="270" t="s">
        <v>198</v>
      </c>
      <c r="O78" s="306"/>
      <c r="P78" s="310"/>
      <c r="Q78" s="306"/>
    </row>
    <row r="79" spans="1:19" s="278" customFormat="1" x14ac:dyDescent="0.25">
      <c r="A79" s="270">
        <f t="shared" ref="A79:A115" si="3">A78+1</f>
        <v>68</v>
      </c>
      <c r="B79" s="270" t="s">
        <v>15</v>
      </c>
      <c r="C79" s="281" t="s">
        <v>309</v>
      </c>
      <c r="D79" s="271" t="s">
        <v>310</v>
      </c>
      <c r="E79" s="284">
        <v>150</v>
      </c>
      <c r="F79" s="281" t="s">
        <v>59</v>
      </c>
      <c r="G79" s="273">
        <v>475.5</v>
      </c>
      <c r="H79" s="282">
        <v>71325</v>
      </c>
      <c r="I79" s="283"/>
      <c r="J79" s="298">
        <f t="shared" si="2"/>
        <v>-475.5</v>
      </c>
      <c r="K79" s="280">
        <v>44032</v>
      </c>
      <c r="L79" s="271" t="s">
        <v>276</v>
      </c>
      <c r="M79" s="271"/>
      <c r="N79" s="270" t="s">
        <v>198</v>
      </c>
      <c r="O79" s="306" t="s">
        <v>1705</v>
      </c>
      <c r="P79" s="310">
        <v>45900</v>
      </c>
      <c r="Q79" s="306"/>
    </row>
    <row r="80" spans="1:19" s="278" customFormat="1" x14ac:dyDescent="0.25">
      <c r="A80" s="270">
        <f t="shared" si="3"/>
        <v>69</v>
      </c>
      <c r="B80" s="270" t="s">
        <v>15</v>
      </c>
      <c r="C80" s="281" t="s">
        <v>383</v>
      </c>
      <c r="D80" s="271" t="s">
        <v>384</v>
      </c>
      <c r="E80" s="284">
        <v>88</v>
      </c>
      <c r="F80" s="281" t="s">
        <v>23</v>
      </c>
      <c r="G80" s="273">
        <v>758.16965909090902</v>
      </c>
      <c r="H80" s="282">
        <v>66718.929999999993</v>
      </c>
      <c r="I80" s="283"/>
      <c r="J80" s="298">
        <f t="shared" si="2"/>
        <v>-758.16965909090902</v>
      </c>
      <c r="K80" s="280">
        <v>45104</v>
      </c>
      <c r="L80" s="271" t="s">
        <v>375</v>
      </c>
      <c r="M80" s="271"/>
      <c r="N80" s="270" t="s">
        <v>198</v>
      </c>
      <c r="O80" s="306"/>
      <c r="P80" s="310"/>
      <c r="Q80" s="306"/>
    </row>
    <row r="81" spans="1:17" s="278" customFormat="1" x14ac:dyDescent="0.25">
      <c r="A81" s="270">
        <f t="shared" si="3"/>
        <v>70</v>
      </c>
      <c r="B81" s="270" t="s">
        <v>15</v>
      </c>
      <c r="C81" s="281" t="s">
        <v>283</v>
      </c>
      <c r="D81" s="271" t="s">
        <v>284</v>
      </c>
      <c r="E81" s="284">
        <v>12</v>
      </c>
      <c r="F81" s="281" t="s">
        <v>23</v>
      </c>
      <c r="G81" s="273">
        <v>4959.2</v>
      </c>
      <c r="H81" s="282">
        <v>59510.400000000001</v>
      </c>
      <c r="I81" s="283"/>
      <c r="J81" s="298">
        <f t="shared" si="2"/>
        <v>-4959.2</v>
      </c>
      <c r="K81" s="280">
        <v>42894</v>
      </c>
      <c r="L81" s="271" t="s">
        <v>279</v>
      </c>
      <c r="M81" s="271"/>
      <c r="N81" s="270" t="s">
        <v>198</v>
      </c>
      <c r="O81" s="306"/>
      <c r="P81" s="310"/>
      <c r="Q81" s="306" t="s">
        <v>1935</v>
      </c>
    </row>
    <row r="82" spans="1:17" s="278" customFormat="1" ht="24" x14ac:dyDescent="0.25">
      <c r="A82" s="270">
        <f t="shared" si="3"/>
        <v>71</v>
      </c>
      <c r="B82" s="270" t="s">
        <v>15</v>
      </c>
      <c r="C82" s="281" t="s">
        <v>356</v>
      </c>
      <c r="D82" s="271" t="s">
        <v>357</v>
      </c>
      <c r="E82" s="284">
        <v>14</v>
      </c>
      <c r="F82" s="281" t="s">
        <v>23</v>
      </c>
      <c r="G82" s="273">
        <v>4100</v>
      </c>
      <c r="H82" s="285">
        <v>57400</v>
      </c>
      <c r="I82" s="286"/>
      <c r="J82" s="298">
        <f t="shared" si="2"/>
        <v>-4100</v>
      </c>
      <c r="K82" s="276" t="s">
        <v>351</v>
      </c>
      <c r="L82" s="271" t="s">
        <v>313</v>
      </c>
      <c r="M82" s="271"/>
      <c r="N82" s="270" t="s">
        <v>198</v>
      </c>
      <c r="O82" s="306" t="s">
        <v>1937</v>
      </c>
      <c r="P82" s="310">
        <v>45900</v>
      </c>
      <c r="Q82" s="306" t="s">
        <v>1707</v>
      </c>
    </row>
    <row r="83" spans="1:17" s="278" customFormat="1" x14ac:dyDescent="0.25">
      <c r="A83" s="270">
        <f t="shared" si="3"/>
        <v>72</v>
      </c>
      <c r="B83" s="270" t="s">
        <v>15</v>
      </c>
      <c r="C83" s="281" t="s">
        <v>280</v>
      </c>
      <c r="D83" s="271" t="s">
        <v>281</v>
      </c>
      <c r="E83" s="284">
        <v>10</v>
      </c>
      <c r="F83" s="281" t="s">
        <v>23</v>
      </c>
      <c r="G83" s="273">
        <v>5316</v>
      </c>
      <c r="H83" s="285">
        <v>53160</v>
      </c>
      <c r="I83" s="286"/>
      <c r="J83" s="298">
        <f t="shared" si="2"/>
        <v>-5316</v>
      </c>
      <c r="K83" s="280">
        <v>42735</v>
      </c>
      <c r="L83" s="271" t="s">
        <v>282</v>
      </c>
      <c r="M83" s="271"/>
      <c r="N83" s="270" t="s">
        <v>198</v>
      </c>
      <c r="O83" s="306"/>
      <c r="P83" s="310"/>
      <c r="Q83" s="306"/>
    </row>
    <row r="84" spans="1:17" s="278" customFormat="1" x14ac:dyDescent="0.25">
      <c r="A84" s="270">
        <f t="shared" si="3"/>
        <v>73</v>
      </c>
      <c r="B84" s="270" t="s">
        <v>15</v>
      </c>
      <c r="C84" s="281" t="s">
        <v>378</v>
      </c>
      <c r="D84" s="271" t="s">
        <v>379</v>
      </c>
      <c r="E84" s="284">
        <v>24</v>
      </c>
      <c r="F84" s="281" t="s">
        <v>23</v>
      </c>
      <c r="G84" s="273">
        <v>2015.0879166666666</v>
      </c>
      <c r="H84" s="285">
        <v>48362.11</v>
      </c>
      <c r="I84" s="286"/>
      <c r="J84" s="298">
        <f t="shared" si="2"/>
        <v>-2015.0879166666666</v>
      </c>
      <c r="K84" s="280">
        <v>45107</v>
      </c>
      <c r="L84" s="271" t="s">
        <v>375</v>
      </c>
      <c r="M84" s="271"/>
      <c r="N84" s="270" t="s">
        <v>198</v>
      </c>
      <c r="O84" s="306"/>
      <c r="P84" s="310"/>
      <c r="Q84" s="306"/>
    </row>
    <row r="85" spans="1:17" s="278" customFormat="1" x14ac:dyDescent="0.25">
      <c r="A85" s="270">
        <f t="shared" si="3"/>
        <v>74</v>
      </c>
      <c r="B85" s="270" t="s">
        <v>15</v>
      </c>
      <c r="C85" s="281" t="s">
        <v>446</v>
      </c>
      <c r="D85" s="271" t="s">
        <v>447</v>
      </c>
      <c r="E85" s="284">
        <v>1</v>
      </c>
      <c r="F85" s="281" t="s">
        <v>23</v>
      </c>
      <c r="G85" s="273">
        <v>44918.29</v>
      </c>
      <c r="H85" s="285">
        <v>44918.29</v>
      </c>
      <c r="I85" s="286"/>
      <c r="J85" s="298">
        <f t="shared" si="2"/>
        <v>-44918.29</v>
      </c>
      <c r="K85" s="280"/>
      <c r="L85" s="271" t="s">
        <v>375</v>
      </c>
      <c r="M85" s="271"/>
      <c r="N85" s="270" t="s">
        <v>198</v>
      </c>
      <c r="O85" s="306"/>
      <c r="P85" s="310"/>
      <c r="Q85" s="306"/>
    </row>
    <row r="86" spans="1:17" s="278" customFormat="1" x14ac:dyDescent="0.25">
      <c r="A86" s="270">
        <f t="shared" si="3"/>
        <v>75</v>
      </c>
      <c r="B86" s="270" t="s">
        <v>15</v>
      </c>
      <c r="C86" s="281" t="s">
        <v>295</v>
      </c>
      <c r="D86" s="271" t="s">
        <v>296</v>
      </c>
      <c r="E86" s="284">
        <v>1</v>
      </c>
      <c r="F86" s="281" t="s">
        <v>23</v>
      </c>
      <c r="G86" s="273">
        <v>41985</v>
      </c>
      <c r="H86" s="285">
        <v>41985</v>
      </c>
      <c r="I86" s="286"/>
      <c r="J86" s="298">
        <f t="shared" si="2"/>
        <v>-41985</v>
      </c>
      <c r="K86" s="280">
        <v>42735</v>
      </c>
      <c r="L86" s="271" t="s">
        <v>282</v>
      </c>
      <c r="M86" s="271"/>
      <c r="N86" s="270" t="s">
        <v>198</v>
      </c>
      <c r="O86" s="306"/>
      <c r="P86" s="310"/>
      <c r="Q86" s="306"/>
    </row>
    <row r="87" spans="1:17" s="278" customFormat="1" x14ac:dyDescent="0.25">
      <c r="A87" s="270">
        <f t="shared" si="3"/>
        <v>76</v>
      </c>
      <c r="B87" s="270" t="s">
        <v>15</v>
      </c>
      <c r="C87" s="281" t="s">
        <v>358</v>
      </c>
      <c r="D87" s="271" t="s">
        <v>359</v>
      </c>
      <c r="E87" s="284">
        <v>12</v>
      </c>
      <c r="F87" s="281" t="s">
        <v>23</v>
      </c>
      <c r="G87" s="273">
        <v>3350</v>
      </c>
      <c r="H87" s="285">
        <v>40200</v>
      </c>
      <c r="I87" s="286"/>
      <c r="J87" s="298">
        <f t="shared" si="2"/>
        <v>-3350</v>
      </c>
      <c r="K87" s="280">
        <v>45057</v>
      </c>
      <c r="L87" s="271" t="s">
        <v>313</v>
      </c>
      <c r="M87" s="271"/>
      <c r="N87" s="270" t="s">
        <v>198</v>
      </c>
      <c r="O87" s="306" t="s">
        <v>1937</v>
      </c>
      <c r="P87" s="310">
        <v>45900</v>
      </c>
      <c r="Q87" s="306" t="s">
        <v>1707</v>
      </c>
    </row>
    <row r="88" spans="1:17" s="278" customFormat="1" x14ac:dyDescent="0.25">
      <c r="A88" s="270">
        <f t="shared" si="3"/>
        <v>77</v>
      </c>
      <c r="B88" s="270" t="s">
        <v>15</v>
      </c>
      <c r="C88" s="281" t="s">
        <v>289</v>
      </c>
      <c r="D88" s="271" t="s">
        <v>290</v>
      </c>
      <c r="E88" s="284">
        <v>28</v>
      </c>
      <c r="F88" s="281" t="s">
        <v>291</v>
      </c>
      <c r="G88" s="273">
        <v>1318.667857142857</v>
      </c>
      <c r="H88" s="285">
        <v>36922.699999999997</v>
      </c>
      <c r="I88" s="286"/>
      <c r="J88" s="298">
        <f t="shared" si="2"/>
        <v>-1318.667857142857</v>
      </c>
      <c r="K88" s="280">
        <v>45260</v>
      </c>
      <c r="L88" s="271" t="s">
        <v>292</v>
      </c>
      <c r="M88" s="271"/>
      <c r="N88" s="270" t="s">
        <v>198</v>
      </c>
      <c r="O88" s="306"/>
      <c r="P88" s="310"/>
      <c r="Q88" s="306"/>
    </row>
    <row r="89" spans="1:17" s="278" customFormat="1" ht="24" x14ac:dyDescent="0.25">
      <c r="A89" s="270">
        <f t="shared" si="3"/>
        <v>78</v>
      </c>
      <c r="B89" s="270" t="s">
        <v>15</v>
      </c>
      <c r="C89" s="281" t="s">
        <v>341</v>
      </c>
      <c r="D89" s="271" t="s">
        <v>342</v>
      </c>
      <c r="E89" s="284">
        <v>2110</v>
      </c>
      <c r="F89" s="281" t="s">
        <v>23</v>
      </c>
      <c r="G89" s="273">
        <v>17.255848341232227</v>
      </c>
      <c r="H89" s="285">
        <v>36409.839999999997</v>
      </c>
      <c r="I89" s="286"/>
      <c r="J89" s="298">
        <f t="shared" si="2"/>
        <v>-17.255848341232227</v>
      </c>
      <c r="K89" s="280">
        <v>42735</v>
      </c>
      <c r="L89" s="271" t="s">
        <v>331</v>
      </c>
      <c r="M89" s="271"/>
      <c r="N89" s="270" t="s">
        <v>198</v>
      </c>
      <c r="O89" s="306" t="s">
        <v>1937</v>
      </c>
      <c r="P89" s="310">
        <v>45900</v>
      </c>
      <c r="Q89" s="306" t="s">
        <v>1707</v>
      </c>
    </row>
    <row r="90" spans="1:17" s="278" customFormat="1" x14ac:dyDescent="0.25">
      <c r="A90" s="270">
        <f t="shared" si="3"/>
        <v>79</v>
      </c>
      <c r="B90" s="270" t="s">
        <v>15</v>
      </c>
      <c r="C90" s="281" t="s">
        <v>297</v>
      </c>
      <c r="D90" s="271" t="s">
        <v>298</v>
      </c>
      <c r="E90" s="284">
        <v>40</v>
      </c>
      <c r="F90" s="281" t="s">
        <v>291</v>
      </c>
      <c r="G90" s="273">
        <v>791.66674999999998</v>
      </c>
      <c r="H90" s="285">
        <v>31666.67</v>
      </c>
      <c r="I90" s="286"/>
      <c r="J90" s="298">
        <f t="shared" si="2"/>
        <v>-791.66674999999998</v>
      </c>
      <c r="K90" s="280">
        <v>45153</v>
      </c>
      <c r="L90" s="271" t="s">
        <v>263</v>
      </c>
      <c r="M90" s="271"/>
      <c r="N90" s="270" t="s">
        <v>198</v>
      </c>
      <c r="O90" s="306"/>
      <c r="P90" s="310"/>
      <c r="Q90" s="306"/>
    </row>
    <row r="91" spans="1:17" s="278" customFormat="1" ht="24" x14ac:dyDescent="0.25">
      <c r="A91" s="270">
        <f t="shared" si="3"/>
        <v>80</v>
      </c>
      <c r="B91" s="270" t="s">
        <v>15</v>
      </c>
      <c r="C91" s="281" t="s">
        <v>366</v>
      </c>
      <c r="D91" s="271" t="s">
        <v>367</v>
      </c>
      <c r="E91" s="284">
        <v>34.68</v>
      </c>
      <c r="F91" s="281" t="s">
        <v>140</v>
      </c>
      <c r="G91" s="273">
        <v>753.2474048442906</v>
      </c>
      <c r="H91" s="285">
        <v>26122.62</v>
      </c>
      <c r="I91" s="286"/>
      <c r="J91" s="298">
        <f t="shared" si="2"/>
        <v>-753.2474048442906</v>
      </c>
      <c r="K91" s="280">
        <v>43423</v>
      </c>
      <c r="L91" s="271" t="s">
        <v>368</v>
      </c>
      <c r="M91" s="271"/>
      <c r="N91" s="270" t="s">
        <v>198</v>
      </c>
      <c r="O91" s="306"/>
      <c r="P91" s="310"/>
      <c r="Q91" s="306"/>
    </row>
    <row r="92" spans="1:17" s="278" customFormat="1" x14ac:dyDescent="0.25">
      <c r="A92" s="270">
        <f t="shared" si="3"/>
        <v>81</v>
      </c>
      <c r="B92" s="270" t="s">
        <v>15</v>
      </c>
      <c r="C92" s="281" t="s">
        <v>327</v>
      </c>
      <c r="D92" s="271" t="s">
        <v>328</v>
      </c>
      <c r="E92" s="284">
        <v>208.25</v>
      </c>
      <c r="F92" s="281" t="s">
        <v>18</v>
      </c>
      <c r="G92" s="273">
        <v>103.8601200480192</v>
      </c>
      <c r="H92" s="285">
        <v>21628.87</v>
      </c>
      <c r="I92" s="286"/>
      <c r="J92" s="298">
        <f t="shared" si="2"/>
        <v>-103.8601200480192</v>
      </c>
      <c r="K92" s="280">
        <v>44825</v>
      </c>
      <c r="L92" s="271" t="s">
        <v>263</v>
      </c>
      <c r="M92" s="271"/>
      <c r="N92" s="270" t="s">
        <v>198</v>
      </c>
      <c r="O92" s="306"/>
      <c r="P92" s="310"/>
      <c r="Q92" s="306"/>
    </row>
    <row r="93" spans="1:17" s="278" customFormat="1" x14ac:dyDescent="0.25">
      <c r="A93" s="270">
        <f t="shared" si="3"/>
        <v>82</v>
      </c>
      <c r="B93" s="270" t="s">
        <v>15</v>
      </c>
      <c r="C93" s="281" t="s">
        <v>347</v>
      </c>
      <c r="D93" s="271" t="s">
        <v>348</v>
      </c>
      <c r="E93" s="284">
        <v>500</v>
      </c>
      <c r="F93" s="281" t="s">
        <v>23</v>
      </c>
      <c r="G93" s="273">
        <v>41.530900000000003</v>
      </c>
      <c r="H93" s="285">
        <v>20765.45</v>
      </c>
      <c r="I93" s="286"/>
      <c r="J93" s="298">
        <f t="shared" si="2"/>
        <v>-41.530900000000003</v>
      </c>
      <c r="K93" s="280">
        <v>45593</v>
      </c>
      <c r="L93" s="271" t="s">
        <v>306</v>
      </c>
      <c r="M93" s="271"/>
      <c r="N93" s="270" t="s">
        <v>198</v>
      </c>
      <c r="O93" s="306"/>
      <c r="P93" s="310"/>
      <c r="Q93" s="306"/>
    </row>
    <row r="94" spans="1:17" s="278" customFormat="1" x14ac:dyDescent="0.25">
      <c r="A94" s="270">
        <f t="shared" si="3"/>
        <v>83</v>
      </c>
      <c r="B94" s="270" t="s">
        <v>15</v>
      </c>
      <c r="C94" s="281" t="s">
        <v>364</v>
      </c>
      <c r="D94" s="271" t="s">
        <v>365</v>
      </c>
      <c r="E94" s="284">
        <v>13</v>
      </c>
      <c r="F94" s="281" t="s">
        <v>23</v>
      </c>
      <c r="G94" s="273">
        <v>1583.34</v>
      </c>
      <c r="H94" s="285">
        <v>20583.419999999998</v>
      </c>
      <c r="I94" s="286"/>
      <c r="J94" s="298">
        <f t="shared" si="2"/>
        <v>-1583.34</v>
      </c>
      <c r="K94" s="280">
        <v>42735</v>
      </c>
      <c r="L94" s="271" t="s">
        <v>313</v>
      </c>
      <c r="M94" s="271"/>
      <c r="N94" s="270" t="s">
        <v>198</v>
      </c>
      <c r="O94" s="306" t="s">
        <v>1937</v>
      </c>
      <c r="P94" s="310">
        <v>45900</v>
      </c>
      <c r="Q94" s="306" t="s">
        <v>1707</v>
      </c>
    </row>
    <row r="95" spans="1:17" s="278" customFormat="1" x14ac:dyDescent="0.25">
      <c r="A95" s="270">
        <f t="shared" si="3"/>
        <v>84</v>
      </c>
      <c r="B95" s="270" t="s">
        <v>15</v>
      </c>
      <c r="C95" s="281" t="s">
        <v>360</v>
      </c>
      <c r="D95" s="271" t="s">
        <v>361</v>
      </c>
      <c r="E95" s="284">
        <v>12</v>
      </c>
      <c r="F95" s="281" t="s">
        <v>23</v>
      </c>
      <c r="G95" s="273">
        <v>1600</v>
      </c>
      <c r="H95" s="285">
        <v>19200</v>
      </c>
      <c r="I95" s="286"/>
      <c r="J95" s="298">
        <f t="shared" si="2"/>
        <v>-1600</v>
      </c>
      <c r="K95" s="280">
        <v>45057</v>
      </c>
      <c r="L95" s="271" t="s">
        <v>313</v>
      </c>
      <c r="M95" s="271"/>
      <c r="N95" s="270" t="s">
        <v>198</v>
      </c>
      <c r="O95" s="306" t="s">
        <v>1937</v>
      </c>
      <c r="P95" s="310">
        <v>45900</v>
      </c>
      <c r="Q95" s="306" t="s">
        <v>1707</v>
      </c>
    </row>
    <row r="96" spans="1:17" s="278" customFormat="1" x14ac:dyDescent="0.25">
      <c r="A96" s="270">
        <f t="shared" si="3"/>
        <v>85</v>
      </c>
      <c r="B96" s="270" t="s">
        <v>15</v>
      </c>
      <c r="C96" s="281" t="s">
        <v>362</v>
      </c>
      <c r="D96" s="271" t="s">
        <v>363</v>
      </c>
      <c r="E96" s="284">
        <v>12</v>
      </c>
      <c r="F96" s="281" t="s">
        <v>23</v>
      </c>
      <c r="G96" s="273">
        <v>1600</v>
      </c>
      <c r="H96" s="285">
        <v>19200</v>
      </c>
      <c r="I96" s="286"/>
      <c r="J96" s="298">
        <f t="shared" si="2"/>
        <v>-1600</v>
      </c>
      <c r="K96" s="280">
        <v>45057</v>
      </c>
      <c r="L96" s="271" t="s">
        <v>313</v>
      </c>
      <c r="M96" s="271"/>
      <c r="N96" s="270" t="s">
        <v>198</v>
      </c>
      <c r="O96" s="306" t="s">
        <v>1937</v>
      </c>
      <c r="P96" s="310">
        <v>45900</v>
      </c>
      <c r="Q96" s="306" t="s">
        <v>1707</v>
      </c>
    </row>
    <row r="97" spans="1:17" s="278" customFormat="1" x14ac:dyDescent="0.25">
      <c r="A97" s="270">
        <f t="shared" si="3"/>
        <v>86</v>
      </c>
      <c r="B97" s="270" t="s">
        <v>15</v>
      </c>
      <c r="C97" s="281" t="s">
        <v>311</v>
      </c>
      <c r="D97" s="271" t="s">
        <v>312</v>
      </c>
      <c r="E97" s="284">
        <v>48</v>
      </c>
      <c r="F97" s="281" t="s">
        <v>23</v>
      </c>
      <c r="G97" s="273">
        <v>339.70645833333333</v>
      </c>
      <c r="H97" s="285">
        <v>16305.91</v>
      </c>
      <c r="I97" s="286"/>
      <c r="J97" s="298">
        <f t="shared" si="2"/>
        <v>-339.70645833333333</v>
      </c>
      <c r="K97" s="280">
        <v>42735</v>
      </c>
      <c r="L97" s="271" t="s">
        <v>313</v>
      </c>
      <c r="M97" s="271"/>
      <c r="N97" s="270" t="s">
        <v>198</v>
      </c>
      <c r="O97" s="306" t="s">
        <v>1937</v>
      </c>
      <c r="P97" s="310">
        <v>45900</v>
      </c>
      <c r="Q97" s="306" t="s">
        <v>1707</v>
      </c>
    </row>
    <row r="98" spans="1:17" s="278" customFormat="1" x14ac:dyDescent="0.25">
      <c r="A98" s="288">
        <f t="shared" si="3"/>
        <v>87</v>
      </c>
      <c r="B98" s="288" t="s">
        <v>15</v>
      </c>
      <c r="C98" s="289" t="s">
        <v>301</v>
      </c>
      <c r="D98" s="290" t="s">
        <v>302</v>
      </c>
      <c r="E98" s="292">
        <v>21</v>
      </c>
      <c r="F98" s="289" t="s">
        <v>18</v>
      </c>
      <c r="G98" s="291">
        <v>659.16666666666663</v>
      </c>
      <c r="H98" s="293">
        <v>13842.5</v>
      </c>
      <c r="I98" s="293"/>
      <c r="J98" s="300">
        <f t="shared" si="2"/>
        <v>-659.16666666666663</v>
      </c>
      <c r="K98" s="294">
        <v>45273</v>
      </c>
      <c r="L98" s="290" t="s">
        <v>303</v>
      </c>
      <c r="M98" s="290"/>
      <c r="N98" s="288" t="s">
        <v>198</v>
      </c>
      <c r="O98" s="308" t="s">
        <v>1708</v>
      </c>
      <c r="P98" s="309" t="s">
        <v>1702</v>
      </c>
      <c r="Q98" s="308" t="s">
        <v>1707</v>
      </c>
    </row>
    <row r="99" spans="1:17" s="278" customFormat="1" x14ac:dyDescent="0.25">
      <c r="A99" s="288">
        <f t="shared" si="3"/>
        <v>88</v>
      </c>
      <c r="B99" s="288" t="s">
        <v>15</v>
      </c>
      <c r="C99" s="289" t="s">
        <v>332</v>
      </c>
      <c r="D99" s="290" t="s">
        <v>333</v>
      </c>
      <c r="E99" s="292">
        <v>3</v>
      </c>
      <c r="F99" s="289" t="s">
        <v>23</v>
      </c>
      <c r="G99" s="291">
        <v>3536.8766666666666</v>
      </c>
      <c r="H99" s="293">
        <v>10610.63</v>
      </c>
      <c r="I99" s="293"/>
      <c r="J99" s="300">
        <f t="shared" si="2"/>
        <v>-3536.8766666666666</v>
      </c>
      <c r="K99" s="294">
        <v>44468</v>
      </c>
      <c r="L99" s="290" t="s">
        <v>334</v>
      </c>
      <c r="M99" s="290"/>
      <c r="N99" s="288" t="s">
        <v>198</v>
      </c>
      <c r="O99" s="308" t="s">
        <v>1708</v>
      </c>
      <c r="P99" s="309" t="s">
        <v>1709</v>
      </c>
      <c r="Q99" s="308" t="s">
        <v>1707</v>
      </c>
    </row>
    <row r="100" spans="1:17" s="278" customFormat="1" ht="24" x14ac:dyDescent="0.25">
      <c r="A100" s="270">
        <f t="shared" si="3"/>
        <v>89</v>
      </c>
      <c r="B100" s="270" t="s">
        <v>15</v>
      </c>
      <c r="C100" s="281" t="s">
        <v>317</v>
      </c>
      <c r="D100" s="271" t="s">
        <v>318</v>
      </c>
      <c r="E100" s="284">
        <v>50</v>
      </c>
      <c r="F100" s="281" t="s">
        <v>23</v>
      </c>
      <c r="G100" s="273">
        <v>208.3134</v>
      </c>
      <c r="H100" s="285">
        <v>10415.67</v>
      </c>
      <c r="I100" s="286"/>
      <c r="J100" s="298">
        <f t="shared" si="2"/>
        <v>-208.3134</v>
      </c>
      <c r="K100" s="276" t="s">
        <v>319</v>
      </c>
      <c r="L100" s="271" t="s">
        <v>279</v>
      </c>
      <c r="M100" s="271"/>
      <c r="N100" s="270" t="s">
        <v>198</v>
      </c>
      <c r="O100" s="306"/>
      <c r="P100" s="310"/>
      <c r="Q100" s="306" t="s">
        <v>1935</v>
      </c>
    </row>
    <row r="101" spans="1:17" s="278" customFormat="1" x14ac:dyDescent="0.25">
      <c r="A101" s="270">
        <f t="shared" si="3"/>
        <v>90</v>
      </c>
      <c r="B101" s="270" t="s">
        <v>15</v>
      </c>
      <c r="C101" s="281" t="s">
        <v>339</v>
      </c>
      <c r="D101" s="271" t="s">
        <v>340</v>
      </c>
      <c r="E101" s="284">
        <v>50</v>
      </c>
      <c r="F101" s="281" t="s">
        <v>18</v>
      </c>
      <c r="G101" s="273">
        <v>204.16659999999999</v>
      </c>
      <c r="H101" s="285">
        <v>10208.33</v>
      </c>
      <c r="I101" s="286"/>
      <c r="J101" s="298">
        <f t="shared" si="2"/>
        <v>-204.16659999999999</v>
      </c>
      <c r="K101" s="276">
        <v>44474</v>
      </c>
      <c r="L101" s="271" t="s">
        <v>263</v>
      </c>
      <c r="M101" s="271"/>
      <c r="N101" s="270" t="s">
        <v>198</v>
      </c>
      <c r="O101" s="306"/>
      <c r="P101" s="310"/>
      <c r="Q101" s="306"/>
    </row>
    <row r="102" spans="1:17" s="278" customFormat="1" ht="24" x14ac:dyDescent="0.25">
      <c r="A102" s="270">
        <f t="shared" si="3"/>
        <v>91</v>
      </c>
      <c r="B102" s="270" t="s">
        <v>15</v>
      </c>
      <c r="C102" s="281" t="s">
        <v>349</v>
      </c>
      <c r="D102" s="271" t="s">
        <v>350</v>
      </c>
      <c r="E102" s="284">
        <v>15</v>
      </c>
      <c r="F102" s="281" t="s">
        <v>23</v>
      </c>
      <c r="G102" s="273">
        <v>650</v>
      </c>
      <c r="H102" s="285">
        <v>9750</v>
      </c>
      <c r="I102" s="286"/>
      <c r="J102" s="298">
        <f t="shared" si="2"/>
        <v>-650</v>
      </c>
      <c r="K102" s="276" t="s">
        <v>351</v>
      </c>
      <c r="L102" s="271" t="s">
        <v>313</v>
      </c>
      <c r="M102" s="271"/>
      <c r="N102" s="270" t="s">
        <v>198</v>
      </c>
      <c r="O102" s="306" t="s">
        <v>1937</v>
      </c>
      <c r="P102" s="310">
        <v>45900</v>
      </c>
      <c r="Q102" s="306" t="s">
        <v>1707</v>
      </c>
    </row>
    <row r="103" spans="1:17" s="278" customFormat="1" x14ac:dyDescent="0.25">
      <c r="A103" s="270">
        <f t="shared" si="3"/>
        <v>92</v>
      </c>
      <c r="B103" s="270" t="s">
        <v>15</v>
      </c>
      <c r="C103" s="281" t="s">
        <v>307</v>
      </c>
      <c r="D103" s="271" t="s">
        <v>308</v>
      </c>
      <c r="E103" s="284">
        <v>14</v>
      </c>
      <c r="F103" s="281" t="s">
        <v>18</v>
      </c>
      <c r="G103" s="273">
        <v>614.16642857142858</v>
      </c>
      <c r="H103" s="285">
        <v>8598.33</v>
      </c>
      <c r="I103" s="286"/>
      <c r="J103" s="298">
        <f t="shared" si="2"/>
        <v>-614.16642857142858</v>
      </c>
      <c r="K103" s="276">
        <v>45537</v>
      </c>
      <c r="L103" s="271" t="s">
        <v>292</v>
      </c>
      <c r="M103" s="271"/>
      <c r="N103" s="270" t="s">
        <v>198</v>
      </c>
      <c r="O103" s="306"/>
      <c r="P103" s="310"/>
      <c r="Q103" s="306"/>
    </row>
    <row r="104" spans="1:17" s="278" customFormat="1" x14ac:dyDescent="0.25">
      <c r="A104" s="270">
        <f t="shared" si="3"/>
        <v>93</v>
      </c>
      <c r="B104" s="270" t="s">
        <v>15</v>
      </c>
      <c r="C104" s="281" t="s">
        <v>325</v>
      </c>
      <c r="D104" s="271" t="s">
        <v>326</v>
      </c>
      <c r="E104" s="284">
        <v>50</v>
      </c>
      <c r="F104" s="281" t="s">
        <v>18</v>
      </c>
      <c r="G104" s="273">
        <v>146.9</v>
      </c>
      <c r="H104" s="285">
        <v>7345</v>
      </c>
      <c r="I104" s="286"/>
      <c r="J104" s="298">
        <f t="shared" si="2"/>
        <v>-146.9</v>
      </c>
      <c r="K104" s="280">
        <v>43794</v>
      </c>
      <c r="L104" s="271" t="s">
        <v>63</v>
      </c>
      <c r="M104" s="271"/>
      <c r="N104" s="270" t="s">
        <v>198</v>
      </c>
      <c r="O104" s="306"/>
      <c r="P104" s="310"/>
      <c r="Q104" s="306"/>
    </row>
    <row r="105" spans="1:17" s="278" customFormat="1" x14ac:dyDescent="0.25">
      <c r="A105" s="270">
        <f t="shared" si="3"/>
        <v>94</v>
      </c>
      <c r="B105" s="270" t="s">
        <v>15</v>
      </c>
      <c r="C105" s="281" t="s">
        <v>335</v>
      </c>
      <c r="D105" s="271" t="s">
        <v>336</v>
      </c>
      <c r="E105" s="284">
        <v>2</v>
      </c>
      <c r="F105" s="281" t="s">
        <v>23</v>
      </c>
      <c r="G105" s="273">
        <v>3301.085</v>
      </c>
      <c r="H105" s="285">
        <v>6602.17</v>
      </c>
      <c r="I105" s="286"/>
      <c r="J105" s="298">
        <f t="shared" si="2"/>
        <v>-3301.085</v>
      </c>
      <c r="K105" s="280">
        <v>44468</v>
      </c>
      <c r="L105" s="271" t="s">
        <v>334</v>
      </c>
      <c r="M105" s="271"/>
      <c r="N105" s="270" t="s">
        <v>198</v>
      </c>
      <c r="O105" s="306"/>
      <c r="P105" s="310"/>
      <c r="Q105" s="306"/>
    </row>
    <row r="106" spans="1:17" s="278" customFormat="1" ht="24" x14ac:dyDescent="0.25">
      <c r="A106" s="288">
        <f t="shared" si="3"/>
        <v>95</v>
      </c>
      <c r="B106" s="288" t="s">
        <v>15</v>
      </c>
      <c r="C106" s="289" t="s">
        <v>329</v>
      </c>
      <c r="D106" s="290" t="s">
        <v>330</v>
      </c>
      <c r="E106" s="292">
        <v>1</v>
      </c>
      <c r="F106" s="289" t="s">
        <v>23</v>
      </c>
      <c r="G106" s="291">
        <v>5323.55</v>
      </c>
      <c r="H106" s="293">
        <v>5323.55</v>
      </c>
      <c r="I106" s="293"/>
      <c r="J106" s="300">
        <f t="shared" si="2"/>
        <v>-5323.55</v>
      </c>
      <c r="K106" s="294">
        <v>43629</v>
      </c>
      <c r="L106" s="290" t="s">
        <v>331</v>
      </c>
      <c r="M106" s="290"/>
      <c r="N106" s="288" t="s">
        <v>198</v>
      </c>
      <c r="O106" s="308" t="s">
        <v>1708</v>
      </c>
      <c r="P106" s="309" t="s">
        <v>1709</v>
      </c>
      <c r="Q106" s="308" t="s">
        <v>1707</v>
      </c>
    </row>
    <row r="107" spans="1:17" s="278" customFormat="1" x14ac:dyDescent="0.25">
      <c r="A107" s="270">
        <f t="shared" si="3"/>
        <v>96</v>
      </c>
      <c r="B107" s="270" t="s">
        <v>15</v>
      </c>
      <c r="C107" s="281" t="s">
        <v>337</v>
      </c>
      <c r="D107" s="271" t="s">
        <v>338</v>
      </c>
      <c r="E107" s="284">
        <v>1</v>
      </c>
      <c r="F107" s="281" t="s">
        <v>23</v>
      </c>
      <c r="G107" s="273">
        <v>2991.72</v>
      </c>
      <c r="H107" s="285">
        <v>2991.72</v>
      </c>
      <c r="I107" s="286"/>
      <c r="J107" s="298">
        <f t="shared" si="2"/>
        <v>-2991.72</v>
      </c>
      <c r="K107" s="280">
        <v>44468</v>
      </c>
      <c r="L107" s="271" t="s">
        <v>334</v>
      </c>
      <c r="M107" s="271"/>
      <c r="N107" s="270" t="s">
        <v>198</v>
      </c>
      <c r="O107" s="306"/>
      <c r="P107" s="310"/>
      <c r="Q107" s="306"/>
    </row>
    <row r="108" spans="1:17" s="278" customFormat="1" ht="24" x14ac:dyDescent="0.25">
      <c r="A108" s="288">
        <f t="shared" si="3"/>
        <v>97</v>
      </c>
      <c r="B108" s="288" t="s">
        <v>15</v>
      </c>
      <c r="C108" s="289" t="s">
        <v>343</v>
      </c>
      <c r="D108" s="290" t="s">
        <v>344</v>
      </c>
      <c r="E108" s="292">
        <v>1</v>
      </c>
      <c r="F108" s="289" t="s">
        <v>23</v>
      </c>
      <c r="G108" s="291">
        <v>2791.67</v>
      </c>
      <c r="H108" s="293">
        <v>2791.67</v>
      </c>
      <c r="I108" s="293"/>
      <c r="J108" s="300">
        <f t="shared" si="2"/>
        <v>-2791.67</v>
      </c>
      <c r="K108" s="294">
        <v>45219</v>
      </c>
      <c r="L108" s="290" t="s">
        <v>331</v>
      </c>
      <c r="M108" s="290"/>
      <c r="N108" s="288" t="s">
        <v>198</v>
      </c>
      <c r="O108" s="308" t="s">
        <v>1708</v>
      </c>
      <c r="P108" s="309" t="s">
        <v>1702</v>
      </c>
      <c r="Q108" s="308" t="s">
        <v>1707</v>
      </c>
    </row>
    <row r="109" spans="1:17" s="278" customFormat="1" ht="24" x14ac:dyDescent="0.25">
      <c r="A109" s="288">
        <f t="shared" si="3"/>
        <v>98</v>
      </c>
      <c r="B109" s="288" t="s">
        <v>15</v>
      </c>
      <c r="C109" s="289" t="s">
        <v>345</v>
      </c>
      <c r="D109" s="290" t="s">
        <v>346</v>
      </c>
      <c r="E109" s="292">
        <v>70</v>
      </c>
      <c r="F109" s="289" t="s">
        <v>23</v>
      </c>
      <c r="G109" s="291">
        <v>34.402428571428572</v>
      </c>
      <c r="H109" s="293">
        <v>2408.17</v>
      </c>
      <c r="I109" s="293"/>
      <c r="J109" s="300">
        <f t="shared" si="2"/>
        <v>-34.402428571428572</v>
      </c>
      <c r="K109" s="294">
        <v>44516</v>
      </c>
      <c r="L109" s="290" t="s">
        <v>331</v>
      </c>
      <c r="M109" s="290"/>
      <c r="N109" s="288" t="s">
        <v>198</v>
      </c>
      <c r="O109" s="308" t="s">
        <v>1708</v>
      </c>
      <c r="P109" s="309" t="s">
        <v>1702</v>
      </c>
      <c r="Q109" s="308" t="s">
        <v>1707</v>
      </c>
    </row>
    <row r="110" spans="1:17" s="278" customFormat="1" ht="24" x14ac:dyDescent="0.25">
      <c r="A110" s="270">
        <f t="shared" si="3"/>
        <v>99</v>
      </c>
      <c r="B110" s="270" t="s">
        <v>15</v>
      </c>
      <c r="C110" s="281" t="s">
        <v>322</v>
      </c>
      <c r="D110" s="271" t="s">
        <v>323</v>
      </c>
      <c r="E110" s="284">
        <v>15</v>
      </c>
      <c r="F110" s="281" t="s">
        <v>23</v>
      </c>
      <c r="G110" s="273">
        <v>152.47666666666666</v>
      </c>
      <c r="H110" s="285">
        <v>2287.15</v>
      </c>
      <c r="I110" s="286"/>
      <c r="J110" s="298">
        <f t="shared" si="2"/>
        <v>-152.47666666666666</v>
      </c>
      <c r="K110" s="276" t="s">
        <v>324</v>
      </c>
      <c r="L110" s="271" t="s">
        <v>279</v>
      </c>
      <c r="M110" s="271"/>
      <c r="N110" s="270" t="s">
        <v>198</v>
      </c>
      <c r="O110" s="306"/>
      <c r="P110" s="310"/>
      <c r="Q110" s="306"/>
    </row>
    <row r="111" spans="1:17" s="278" customFormat="1" x14ac:dyDescent="0.25">
      <c r="A111" s="270">
        <f t="shared" si="3"/>
        <v>100</v>
      </c>
      <c r="B111" s="270" t="s">
        <v>15</v>
      </c>
      <c r="C111" s="281" t="s">
        <v>354</v>
      </c>
      <c r="D111" s="271" t="s">
        <v>355</v>
      </c>
      <c r="E111" s="287">
        <v>1</v>
      </c>
      <c r="F111" s="281" t="s">
        <v>23</v>
      </c>
      <c r="G111" s="273">
        <v>875.75</v>
      </c>
      <c r="H111" s="285">
        <v>875.75</v>
      </c>
      <c r="I111" s="286"/>
      <c r="J111" s="298">
        <f t="shared" si="2"/>
        <v>-875.75</v>
      </c>
      <c r="K111" s="280">
        <v>42735</v>
      </c>
      <c r="L111" s="271" t="s">
        <v>313</v>
      </c>
      <c r="M111" s="271"/>
      <c r="N111" s="270" t="s">
        <v>198</v>
      </c>
      <c r="O111" s="306" t="s">
        <v>1937</v>
      </c>
      <c r="P111" s="310">
        <v>45900</v>
      </c>
      <c r="Q111" s="306" t="s">
        <v>1707</v>
      </c>
    </row>
    <row r="112" spans="1:17" s="278" customFormat="1" x14ac:dyDescent="0.25">
      <c r="A112" s="270">
        <f t="shared" si="3"/>
        <v>101</v>
      </c>
      <c r="B112" s="270" t="s">
        <v>15</v>
      </c>
      <c r="C112" s="281" t="s">
        <v>448</v>
      </c>
      <c r="D112" s="271" t="s">
        <v>449</v>
      </c>
      <c r="E112" s="287">
        <v>1</v>
      </c>
      <c r="F112" s="281" t="s">
        <v>23</v>
      </c>
      <c r="G112" s="273">
        <v>700</v>
      </c>
      <c r="H112" s="285">
        <v>700</v>
      </c>
      <c r="I112" s="286"/>
      <c r="J112" s="298">
        <f t="shared" si="2"/>
        <v>-700</v>
      </c>
      <c r="K112" s="280"/>
      <c r="L112" s="271" t="s">
        <v>375</v>
      </c>
      <c r="M112" s="271"/>
      <c r="N112" s="270" t="s">
        <v>198</v>
      </c>
      <c r="O112" s="306"/>
      <c r="P112" s="310"/>
      <c r="Q112" s="306"/>
    </row>
    <row r="113" spans="1:17" s="278" customFormat="1" x14ac:dyDescent="0.25">
      <c r="A113" s="270">
        <f t="shared" si="3"/>
        <v>102</v>
      </c>
      <c r="B113" s="270" t="s">
        <v>15</v>
      </c>
      <c r="C113" s="281" t="s">
        <v>352</v>
      </c>
      <c r="D113" s="271" t="s">
        <v>353</v>
      </c>
      <c r="E113" s="287">
        <v>1</v>
      </c>
      <c r="F113" s="281" t="s">
        <v>23</v>
      </c>
      <c r="G113" s="273">
        <v>650</v>
      </c>
      <c r="H113" s="285">
        <v>650</v>
      </c>
      <c r="I113" s="286"/>
      <c r="J113" s="298">
        <f t="shared" si="2"/>
        <v>-650</v>
      </c>
      <c r="K113" s="280">
        <v>45099</v>
      </c>
      <c r="L113" s="271" t="s">
        <v>313</v>
      </c>
      <c r="M113" s="271"/>
      <c r="N113" s="270" t="s">
        <v>198</v>
      </c>
      <c r="O113" s="306" t="s">
        <v>1937</v>
      </c>
      <c r="P113" s="310">
        <v>45900</v>
      </c>
      <c r="Q113" s="306" t="s">
        <v>1707</v>
      </c>
    </row>
    <row r="114" spans="1:17" s="278" customFormat="1" x14ac:dyDescent="0.25">
      <c r="A114" s="270">
        <f t="shared" si="3"/>
        <v>103</v>
      </c>
      <c r="B114" s="270" t="s">
        <v>15</v>
      </c>
      <c r="C114" s="281" t="s">
        <v>304</v>
      </c>
      <c r="D114" s="271" t="s">
        <v>305</v>
      </c>
      <c r="E114" s="287">
        <v>1</v>
      </c>
      <c r="F114" s="281" t="s">
        <v>23</v>
      </c>
      <c r="G114" s="273">
        <v>616.66999999999996</v>
      </c>
      <c r="H114" s="285">
        <v>616.66999999999996</v>
      </c>
      <c r="I114" s="286"/>
      <c r="J114" s="298">
        <f t="shared" si="2"/>
        <v>-616.66999999999996</v>
      </c>
      <c r="K114" s="280">
        <v>43902</v>
      </c>
      <c r="L114" s="271" t="s">
        <v>306</v>
      </c>
      <c r="M114" s="271"/>
      <c r="N114" s="270" t="s">
        <v>198</v>
      </c>
      <c r="O114" s="306"/>
      <c r="P114" s="310"/>
      <c r="Q114" s="306" t="s">
        <v>1935</v>
      </c>
    </row>
    <row r="115" spans="1:17" s="278" customFormat="1" x14ac:dyDescent="0.25">
      <c r="A115" s="270">
        <f t="shared" si="3"/>
        <v>104</v>
      </c>
      <c r="B115" s="270" t="s">
        <v>15</v>
      </c>
      <c r="C115" s="281" t="s">
        <v>274</v>
      </c>
      <c r="D115" s="271" t="s">
        <v>275</v>
      </c>
      <c r="E115" s="287">
        <v>5</v>
      </c>
      <c r="F115" s="281" t="s">
        <v>59</v>
      </c>
      <c r="G115" s="273">
        <v>26.9</v>
      </c>
      <c r="H115" s="285">
        <v>134.5</v>
      </c>
      <c r="I115" s="286"/>
      <c r="J115" s="298">
        <f t="shared" si="2"/>
        <v>-26.9</v>
      </c>
      <c r="K115" s="280">
        <v>43760</v>
      </c>
      <c r="L115" s="271" t="s">
        <v>276</v>
      </c>
      <c r="M115" s="271"/>
      <c r="N115" s="270" t="s">
        <v>198</v>
      </c>
      <c r="O115" s="306" t="s">
        <v>1705</v>
      </c>
      <c r="P115" s="310">
        <v>45900</v>
      </c>
      <c r="Q115" s="306"/>
    </row>
    <row r="116" spans="1:17" x14ac:dyDescent="0.25">
      <c r="A116" s="360" t="s">
        <v>89</v>
      </c>
      <c r="B116" s="360"/>
      <c r="C116" s="360"/>
      <c r="D116" s="360"/>
      <c r="E116" s="120"/>
      <c r="F116" s="121"/>
      <c r="G116" s="121"/>
      <c r="H116" s="122">
        <f>SUM(H12:H115)</f>
        <v>76211359.450000018</v>
      </c>
      <c r="I116" s="122"/>
      <c r="J116" s="301"/>
      <c r="K116" s="121"/>
      <c r="L116" s="123"/>
      <c r="M116" s="123"/>
      <c r="N116" s="121"/>
      <c r="O116" s="121"/>
      <c r="P116" s="121"/>
      <c r="Q116" s="121"/>
    </row>
    <row r="117" spans="1:17" x14ac:dyDescent="0.25">
      <c r="A117" s="11" t="s">
        <v>90</v>
      </c>
      <c r="E117" s="5"/>
    </row>
    <row r="119" spans="1:17" x14ac:dyDescent="0.25">
      <c r="B119" s="357"/>
      <c r="C119" s="357"/>
      <c r="D119" s="357"/>
      <c r="G119" s="125" t="s">
        <v>1706</v>
      </c>
      <c r="H119" s="311">
        <f>H15+H17+H35+H46+H51</f>
        <v>6612467.6499999994</v>
      </c>
      <c r="I119" s="165"/>
      <c r="J119" s="250"/>
      <c r="K119" s="358"/>
      <c r="L119" s="358"/>
      <c r="M119" s="358"/>
      <c r="N119" s="358"/>
    </row>
    <row r="120" spans="1:17" x14ac:dyDescent="0.25">
      <c r="G120" s="125" t="s">
        <v>1705</v>
      </c>
      <c r="H120" s="258">
        <f>H13+H14+H27+H31+H33+H40+H41+H43+H61+H73+H75+H79+H115</f>
        <v>13173555.84</v>
      </c>
      <c r="I120" s="165"/>
      <c r="J120" s="250"/>
    </row>
    <row r="121" spans="1:17" x14ac:dyDescent="0.25">
      <c r="G121" s="125" t="s">
        <v>1710</v>
      </c>
      <c r="H121" s="311">
        <f>H59+H98+H99+H106+H108+H109</f>
        <v>69953.039999999994</v>
      </c>
      <c r="I121" s="165"/>
      <c r="J121" s="250"/>
    </row>
    <row r="122" spans="1:17" x14ac:dyDescent="0.25">
      <c r="G122" s="125" t="s">
        <v>1918</v>
      </c>
      <c r="H122" s="126">
        <f>H21+H29+H34+H67+H82+H87+H89+H94+H95+H96+H97+H102+H111+H113</f>
        <v>4660983.2699999996</v>
      </c>
      <c r="I122" s="165"/>
      <c r="J122" s="250"/>
    </row>
    <row r="123" spans="1:17" x14ac:dyDescent="0.25">
      <c r="G123" s="125" t="s">
        <v>1919</v>
      </c>
      <c r="H123" s="124"/>
      <c r="I123" s="165"/>
      <c r="J123" s="250"/>
    </row>
    <row r="124" spans="1:17" x14ac:dyDescent="0.25">
      <c r="B124" s="357"/>
      <c r="C124" s="357"/>
      <c r="D124" s="357"/>
      <c r="G124" s="125" t="s">
        <v>1711</v>
      </c>
      <c r="H124" s="126">
        <f>SUBTOTAL(9,H119:H123)</f>
        <v>24516959.799999997</v>
      </c>
      <c r="I124" s="166"/>
      <c r="J124" s="251"/>
      <c r="K124" s="358"/>
      <c r="L124" s="358"/>
      <c r="M124" s="358"/>
      <c r="N124" s="358"/>
    </row>
    <row r="125" spans="1:17" x14ac:dyDescent="0.25">
      <c r="H125" s="179">
        <f>H124/H116</f>
        <v>0.32169692257077287</v>
      </c>
      <c r="I125" s="179"/>
      <c r="J125" s="302"/>
    </row>
    <row r="127" spans="1:17" ht="63" x14ac:dyDescent="0.25">
      <c r="G127" s="252" t="s">
        <v>1930</v>
      </c>
      <c r="H127" s="126">
        <f>H116-H119-H121</f>
        <v>69528938.760000005</v>
      </c>
    </row>
    <row r="128" spans="1:17" ht="31.5" x14ac:dyDescent="0.25">
      <c r="G128" s="252" t="s">
        <v>1940</v>
      </c>
      <c r="H128" s="312">
        <f>H127-H116</f>
        <v>-6682420.6900000125</v>
      </c>
      <c r="K128" s="3"/>
    </row>
    <row r="129" spans="11:11" x14ac:dyDescent="0.25">
      <c r="K129" s="3"/>
    </row>
  </sheetData>
  <autoFilter ref="A11:S117" xr:uid="{00000000-0009-0000-0000-000006000000}"/>
  <mergeCells count="21">
    <mergeCell ref="B6:L6"/>
    <mergeCell ref="A8:A10"/>
    <mergeCell ref="B8:B10"/>
    <mergeCell ref="D8:D10"/>
    <mergeCell ref="E8:E10"/>
    <mergeCell ref="F8:F10"/>
    <mergeCell ref="G8:H8"/>
    <mergeCell ref="I8:I10"/>
    <mergeCell ref="K8:K10"/>
    <mergeCell ref="L8:L10"/>
    <mergeCell ref="O8:O10"/>
    <mergeCell ref="P8:P10"/>
    <mergeCell ref="Q8:Q10"/>
    <mergeCell ref="C9:C10"/>
    <mergeCell ref="A116:D116"/>
    <mergeCell ref="M8:M10"/>
    <mergeCell ref="B119:D119"/>
    <mergeCell ref="K119:N119"/>
    <mergeCell ref="B124:D124"/>
    <mergeCell ref="K124:N124"/>
    <mergeCell ref="N8:N1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1"/>
  <sheetViews>
    <sheetView topLeftCell="E1" zoomScale="70" zoomScaleNormal="70" workbookViewId="0">
      <selection activeCell="H44" sqref="H44"/>
    </sheetView>
  </sheetViews>
  <sheetFormatPr defaultRowHeight="15" x14ac:dyDescent="0.25"/>
  <cols>
    <col min="1" max="1" width="9.140625" style="7"/>
    <col min="2" max="2" width="10.85546875" style="7" customWidth="1"/>
    <col min="3" max="3" width="19.5703125" bestFit="1" customWidth="1"/>
    <col min="4" max="4" width="81.42578125" customWidth="1"/>
    <col min="5" max="5" width="11" style="7" customWidth="1"/>
    <col min="6" max="6" width="12.140625" style="7" customWidth="1"/>
    <col min="7" max="7" width="31" style="8" customWidth="1"/>
    <col min="8" max="8" width="21.85546875" style="9" customWidth="1"/>
    <col min="9" max="9" width="16.140625" style="9" customWidth="1"/>
    <col min="10" max="10" width="17.7109375" style="242" customWidth="1"/>
    <col min="11" max="11" width="15.85546875" customWidth="1"/>
    <col min="12" max="12" width="59.140625" customWidth="1"/>
    <col min="13" max="13" width="37.42578125" style="7" customWidth="1"/>
    <col min="14" max="14" width="26.7109375" customWidth="1"/>
    <col min="15" max="15" width="16.5703125" customWidth="1"/>
    <col min="16" max="16" width="23.5703125" style="7" bestFit="1" customWidth="1"/>
    <col min="17" max="17" width="33.140625" style="7" customWidth="1"/>
  </cols>
  <sheetData>
    <row r="1" spans="1:17" x14ac:dyDescent="0.25">
      <c r="B1" s="41" t="s">
        <v>450</v>
      </c>
      <c r="L1" t="s">
        <v>0</v>
      </c>
    </row>
    <row r="3" spans="1:17" x14ac:dyDescent="0.25">
      <c r="A3" s="345" t="s">
        <v>1</v>
      </c>
      <c r="B3" s="345" t="s">
        <v>2</v>
      </c>
      <c r="C3" s="43" t="s">
        <v>3</v>
      </c>
      <c r="D3" s="345" t="s">
        <v>4</v>
      </c>
      <c r="E3" s="345" t="s">
        <v>5</v>
      </c>
      <c r="F3" s="345" t="s">
        <v>6</v>
      </c>
      <c r="G3" s="367" t="s">
        <v>7</v>
      </c>
      <c r="H3" s="367"/>
      <c r="I3" s="347" t="s">
        <v>1915</v>
      </c>
      <c r="J3" s="243"/>
      <c r="K3" s="345" t="s">
        <v>8</v>
      </c>
      <c r="L3" s="345" t="s">
        <v>9</v>
      </c>
      <c r="M3" s="345" t="s">
        <v>10</v>
      </c>
      <c r="N3" s="345" t="s">
        <v>1698</v>
      </c>
      <c r="O3" s="345" t="s">
        <v>1696</v>
      </c>
      <c r="P3" s="345" t="s">
        <v>1931</v>
      </c>
      <c r="Q3" s="345" t="s">
        <v>1697</v>
      </c>
    </row>
    <row r="4" spans="1:17" ht="28.5" x14ac:dyDescent="0.25">
      <c r="A4" s="345"/>
      <c r="B4" s="345"/>
      <c r="C4" s="43" t="s">
        <v>11</v>
      </c>
      <c r="D4" s="345"/>
      <c r="E4" s="345"/>
      <c r="F4" s="345"/>
      <c r="G4" s="46" t="s">
        <v>12</v>
      </c>
      <c r="H4" s="34" t="s">
        <v>13</v>
      </c>
      <c r="I4" s="348"/>
      <c r="J4" s="244" t="s">
        <v>1916</v>
      </c>
      <c r="K4" s="345"/>
      <c r="L4" s="345"/>
      <c r="M4" s="345"/>
      <c r="N4" s="345"/>
      <c r="O4" s="345"/>
      <c r="P4" s="345"/>
      <c r="Q4" s="345"/>
    </row>
    <row r="5" spans="1:17" ht="15.75" x14ac:dyDescent="0.25">
      <c r="A5" s="345"/>
      <c r="B5" s="345"/>
      <c r="C5" s="47"/>
      <c r="D5" s="345"/>
      <c r="E5" s="345"/>
      <c r="F5" s="345"/>
      <c r="G5" s="46" t="s">
        <v>14</v>
      </c>
      <c r="H5" s="34" t="s">
        <v>14</v>
      </c>
      <c r="I5" s="349"/>
      <c r="J5" s="245"/>
      <c r="K5" s="345"/>
      <c r="L5" s="345"/>
      <c r="M5" s="345"/>
      <c r="N5" s="345"/>
      <c r="O5" s="345"/>
      <c r="P5" s="345"/>
      <c r="Q5" s="345"/>
    </row>
    <row r="6" spans="1:17" ht="18.75" x14ac:dyDescent="0.25">
      <c r="A6" s="48">
        <v>1</v>
      </c>
      <c r="B6" s="48">
        <v>2</v>
      </c>
      <c r="C6" s="48">
        <v>3</v>
      </c>
      <c r="D6" s="48">
        <v>4</v>
      </c>
      <c r="E6" s="49">
        <v>5</v>
      </c>
      <c r="F6" s="48">
        <v>6</v>
      </c>
      <c r="G6" s="48">
        <v>7</v>
      </c>
      <c r="H6" s="48">
        <v>8</v>
      </c>
      <c r="I6" s="48"/>
      <c r="J6" s="246"/>
      <c r="K6" s="48">
        <v>9</v>
      </c>
      <c r="L6" s="48">
        <v>10</v>
      </c>
      <c r="M6" s="48">
        <v>11</v>
      </c>
      <c r="N6" s="36">
        <v>12</v>
      </c>
      <c r="O6" s="36">
        <v>13</v>
      </c>
      <c r="P6" s="36"/>
      <c r="Q6" s="36">
        <v>14</v>
      </c>
    </row>
    <row r="7" spans="1:17" ht="31.5" x14ac:dyDescent="0.25">
      <c r="A7" s="50">
        <v>1</v>
      </c>
      <c r="B7" s="50" t="s">
        <v>15</v>
      </c>
      <c r="C7" s="52" t="s">
        <v>16</v>
      </c>
      <c r="D7" s="228" t="s">
        <v>17</v>
      </c>
      <c r="E7" s="50">
        <v>3421.6</v>
      </c>
      <c r="F7" s="50" t="s">
        <v>18</v>
      </c>
      <c r="G7" s="53">
        <v>63.290858078092121</v>
      </c>
      <c r="H7" s="54">
        <v>216556</v>
      </c>
      <c r="I7" s="189">
        <v>220887.12</v>
      </c>
      <c r="J7" s="247">
        <f>I7-H7</f>
        <v>4331.1199999999953</v>
      </c>
      <c r="K7" s="51"/>
      <c r="L7" s="51" t="s">
        <v>19</v>
      </c>
      <c r="M7" s="50" t="s">
        <v>20</v>
      </c>
      <c r="N7" s="164" t="s">
        <v>1914</v>
      </c>
      <c r="O7" s="229">
        <v>45900</v>
      </c>
      <c r="P7" s="192" t="s">
        <v>1933</v>
      </c>
      <c r="Q7" s="99" t="s">
        <v>1926</v>
      </c>
    </row>
    <row r="8" spans="1:17" ht="15" customHeight="1" x14ac:dyDescent="0.25">
      <c r="A8" s="232">
        <v>28</v>
      </c>
      <c r="B8" s="232" t="s">
        <v>15</v>
      </c>
      <c r="C8" s="233" t="s">
        <v>456</v>
      </c>
      <c r="D8" s="234" t="s">
        <v>457</v>
      </c>
      <c r="E8" s="232">
        <v>62</v>
      </c>
      <c r="F8" s="232" t="s">
        <v>23</v>
      </c>
      <c r="G8" s="235">
        <v>2951.8979032258067</v>
      </c>
      <c r="H8" s="236">
        <v>183017.67</v>
      </c>
      <c r="I8" s="236">
        <v>64480</v>
      </c>
      <c r="J8" s="248">
        <f t="shared" ref="J8:J37" si="0">I8-H8</f>
        <v>-118537.67000000001</v>
      </c>
      <c r="K8" s="237"/>
      <c r="L8" s="237" t="s">
        <v>458</v>
      </c>
      <c r="M8" s="232" t="s">
        <v>20</v>
      </c>
      <c r="N8" s="238" t="s">
        <v>1924</v>
      </c>
      <c r="O8" s="239">
        <v>45882</v>
      </c>
      <c r="P8" s="255" t="s">
        <v>1932</v>
      </c>
      <c r="Q8" s="254" t="s">
        <v>1925</v>
      </c>
    </row>
    <row r="9" spans="1:17" ht="15" customHeight="1" x14ac:dyDescent="0.25">
      <c r="A9" s="50">
        <v>2</v>
      </c>
      <c r="B9" s="50" t="s">
        <v>15</v>
      </c>
      <c r="C9" s="52" t="s">
        <v>21</v>
      </c>
      <c r="D9" s="18" t="s">
        <v>22</v>
      </c>
      <c r="E9" s="50">
        <v>15</v>
      </c>
      <c r="F9" s="50" t="s">
        <v>23</v>
      </c>
      <c r="G9" s="53">
        <v>9700</v>
      </c>
      <c r="H9" s="54">
        <v>145500</v>
      </c>
      <c r="I9" s="189"/>
      <c r="J9" s="247"/>
      <c r="K9" s="51"/>
      <c r="L9" s="51" t="s">
        <v>24</v>
      </c>
      <c r="M9" s="50" t="s">
        <v>20</v>
      </c>
      <c r="N9" s="164"/>
      <c r="O9" s="230"/>
      <c r="P9" s="191"/>
      <c r="Q9" s="99" t="s">
        <v>1712</v>
      </c>
    </row>
    <row r="10" spans="1:17" ht="30" customHeight="1" x14ac:dyDescent="0.25">
      <c r="A10" s="50">
        <v>29</v>
      </c>
      <c r="B10" s="50" t="s">
        <v>15</v>
      </c>
      <c r="C10" s="52" t="s">
        <v>459</v>
      </c>
      <c r="D10" s="18" t="s">
        <v>460</v>
      </c>
      <c r="E10" s="50">
        <v>57</v>
      </c>
      <c r="F10" s="50" t="s">
        <v>23</v>
      </c>
      <c r="G10" s="53">
        <v>1985.3859649122808</v>
      </c>
      <c r="H10" s="54">
        <v>113167</v>
      </c>
      <c r="I10" s="189"/>
      <c r="J10" s="247"/>
      <c r="K10" s="51"/>
      <c r="L10" s="51" t="s">
        <v>461</v>
      </c>
      <c r="M10" s="50" t="s">
        <v>20</v>
      </c>
      <c r="N10" s="164"/>
      <c r="O10" s="230"/>
      <c r="P10" s="191"/>
      <c r="Q10" s="164" t="s">
        <v>1928</v>
      </c>
    </row>
    <row r="11" spans="1:17" ht="15" customHeight="1" x14ac:dyDescent="0.25">
      <c r="A11" s="50">
        <v>3</v>
      </c>
      <c r="B11" s="50" t="s">
        <v>15</v>
      </c>
      <c r="C11" s="52" t="s">
        <v>25</v>
      </c>
      <c r="D11" s="18" t="s">
        <v>26</v>
      </c>
      <c r="E11" s="50">
        <v>2951.4</v>
      </c>
      <c r="F11" s="50" t="s">
        <v>18</v>
      </c>
      <c r="G11" s="53">
        <v>37.309412482211833</v>
      </c>
      <c r="H11" s="54">
        <v>110115</v>
      </c>
      <c r="I11" s="189"/>
      <c r="J11" s="247"/>
      <c r="K11" s="51"/>
      <c r="L11" s="51" t="s">
        <v>27</v>
      </c>
      <c r="M11" s="50" t="s">
        <v>20</v>
      </c>
      <c r="N11" s="164"/>
      <c r="O11" s="230"/>
      <c r="P11" s="191"/>
      <c r="Q11" s="99" t="s">
        <v>1712</v>
      </c>
    </row>
    <row r="12" spans="1:17" ht="15" customHeight="1" x14ac:dyDescent="0.25">
      <c r="A12" s="50">
        <v>4</v>
      </c>
      <c r="B12" s="50" t="s">
        <v>15</v>
      </c>
      <c r="C12" s="52" t="s">
        <v>28</v>
      </c>
      <c r="D12" s="18" t="s">
        <v>29</v>
      </c>
      <c r="E12" s="50">
        <v>179</v>
      </c>
      <c r="F12" s="50" t="s">
        <v>18</v>
      </c>
      <c r="G12" s="53">
        <v>604.53631284916196</v>
      </c>
      <c r="H12" s="54">
        <v>108212</v>
      </c>
      <c r="I12" s="189"/>
      <c r="J12" s="247"/>
      <c r="K12" s="51"/>
      <c r="L12" s="51" t="s">
        <v>30</v>
      </c>
      <c r="M12" s="50" t="s">
        <v>20</v>
      </c>
      <c r="N12" s="164"/>
      <c r="O12" s="230"/>
      <c r="P12" s="191"/>
      <c r="Q12" s="99" t="s">
        <v>1712</v>
      </c>
    </row>
    <row r="13" spans="1:17" ht="15" customHeight="1" x14ac:dyDescent="0.25">
      <c r="A13" s="50">
        <v>5</v>
      </c>
      <c r="B13" s="50" t="s">
        <v>15</v>
      </c>
      <c r="C13" s="52" t="s">
        <v>31</v>
      </c>
      <c r="D13" s="18" t="s">
        <v>32</v>
      </c>
      <c r="E13" s="50">
        <v>2147.5</v>
      </c>
      <c r="F13" s="50" t="s">
        <v>18</v>
      </c>
      <c r="G13" s="53">
        <v>49.720605355064031</v>
      </c>
      <c r="H13" s="54">
        <v>106775</v>
      </c>
      <c r="I13" s="189">
        <v>108910.5</v>
      </c>
      <c r="J13" s="247">
        <f t="shared" si="0"/>
        <v>2135.5</v>
      </c>
      <c r="K13" s="51"/>
      <c r="L13" s="51" t="s">
        <v>33</v>
      </c>
      <c r="M13" s="50" t="s">
        <v>20</v>
      </c>
      <c r="N13" s="164" t="s">
        <v>1914</v>
      </c>
      <c r="O13" s="229">
        <v>45900</v>
      </c>
      <c r="P13" s="192" t="s">
        <v>1933</v>
      </c>
      <c r="Q13" s="99" t="s">
        <v>1926</v>
      </c>
    </row>
    <row r="14" spans="1:17" ht="15" customHeight="1" x14ac:dyDescent="0.25">
      <c r="A14" s="50">
        <v>6</v>
      </c>
      <c r="B14" s="50" t="s">
        <v>15</v>
      </c>
      <c r="C14" s="52" t="s">
        <v>34</v>
      </c>
      <c r="D14" s="18" t="s">
        <v>35</v>
      </c>
      <c r="E14" s="50">
        <v>7</v>
      </c>
      <c r="F14" s="50" t="s">
        <v>23</v>
      </c>
      <c r="G14" s="53">
        <v>11426.285714285714</v>
      </c>
      <c r="H14" s="54">
        <v>79984</v>
      </c>
      <c r="I14" s="189"/>
      <c r="J14" s="247"/>
      <c r="K14" s="51"/>
      <c r="L14" s="51" t="s">
        <v>24</v>
      </c>
      <c r="M14" s="50" t="s">
        <v>20</v>
      </c>
      <c r="N14" s="164"/>
      <c r="O14" s="230"/>
      <c r="P14" s="191"/>
      <c r="Q14" s="99" t="s">
        <v>1712</v>
      </c>
    </row>
    <row r="15" spans="1:17" ht="15" customHeight="1" x14ac:dyDescent="0.25">
      <c r="A15" s="232">
        <v>27</v>
      </c>
      <c r="B15" s="232" t="s">
        <v>15</v>
      </c>
      <c r="C15" s="233" t="s">
        <v>454</v>
      </c>
      <c r="D15" s="234" t="s">
        <v>455</v>
      </c>
      <c r="E15" s="232">
        <v>160</v>
      </c>
      <c r="F15" s="232" t="s">
        <v>23</v>
      </c>
      <c r="G15" s="235">
        <v>455.08043749999996</v>
      </c>
      <c r="H15" s="236">
        <v>72812.87</v>
      </c>
      <c r="I15" s="236">
        <v>74269.13</v>
      </c>
      <c r="J15" s="248">
        <f t="shared" si="0"/>
        <v>1456.2600000000093</v>
      </c>
      <c r="K15" s="237"/>
      <c r="L15" s="237" t="s">
        <v>453</v>
      </c>
      <c r="M15" s="232" t="s">
        <v>20</v>
      </c>
      <c r="N15" s="238" t="s">
        <v>1924</v>
      </c>
      <c r="O15" s="239">
        <v>45882</v>
      </c>
      <c r="P15" s="255" t="s">
        <v>1932</v>
      </c>
      <c r="Q15" s="254" t="s">
        <v>1926</v>
      </c>
    </row>
    <row r="16" spans="1:17" ht="15" customHeight="1" x14ac:dyDescent="0.25">
      <c r="A16" s="232">
        <v>7</v>
      </c>
      <c r="B16" s="232" t="s">
        <v>15</v>
      </c>
      <c r="C16" s="233" t="s">
        <v>36</v>
      </c>
      <c r="D16" s="234" t="s">
        <v>37</v>
      </c>
      <c r="E16" s="232">
        <v>5</v>
      </c>
      <c r="F16" s="232" t="s">
        <v>23</v>
      </c>
      <c r="G16" s="235">
        <v>12241</v>
      </c>
      <c r="H16" s="236">
        <v>61205</v>
      </c>
      <c r="I16" s="236">
        <v>40000</v>
      </c>
      <c r="J16" s="248">
        <f t="shared" si="0"/>
        <v>-21205</v>
      </c>
      <c r="K16" s="237"/>
      <c r="L16" s="237"/>
      <c r="M16" s="232" t="s">
        <v>20</v>
      </c>
      <c r="N16" s="238" t="s">
        <v>1924</v>
      </c>
      <c r="O16" s="239">
        <v>45882</v>
      </c>
      <c r="P16" s="255" t="s">
        <v>1932</v>
      </c>
      <c r="Q16" s="254" t="s">
        <v>1926</v>
      </c>
    </row>
    <row r="17" spans="1:17" ht="15" customHeight="1" x14ac:dyDescent="0.25">
      <c r="A17" s="232">
        <v>26</v>
      </c>
      <c r="B17" s="232" t="s">
        <v>15</v>
      </c>
      <c r="C17" s="233" t="s">
        <v>451</v>
      </c>
      <c r="D17" s="234" t="s">
        <v>452</v>
      </c>
      <c r="E17" s="232">
        <v>120</v>
      </c>
      <c r="F17" s="232" t="s">
        <v>23</v>
      </c>
      <c r="G17" s="235">
        <v>449.5096666666667</v>
      </c>
      <c r="H17" s="236">
        <v>53941.16</v>
      </c>
      <c r="I17" s="236">
        <v>55020</v>
      </c>
      <c r="J17" s="248">
        <f t="shared" si="0"/>
        <v>1078.8399999999965</v>
      </c>
      <c r="K17" s="237"/>
      <c r="L17" s="237" t="s">
        <v>453</v>
      </c>
      <c r="M17" s="232" t="s">
        <v>20</v>
      </c>
      <c r="N17" s="238" t="s">
        <v>1924</v>
      </c>
      <c r="O17" s="239">
        <v>45882</v>
      </c>
      <c r="P17" s="255" t="s">
        <v>1932</v>
      </c>
      <c r="Q17" s="254" t="s">
        <v>1926</v>
      </c>
    </row>
    <row r="18" spans="1:17" ht="15" customHeight="1" x14ac:dyDescent="0.25">
      <c r="A18" s="232">
        <v>21</v>
      </c>
      <c r="B18" s="232" t="s">
        <v>15</v>
      </c>
      <c r="C18" s="233" t="s">
        <v>77</v>
      </c>
      <c r="D18" s="234" t="s">
        <v>78</v>
      </c>
      <c r="E18" s="232">
        <v>1</v>
      </c>
      <c r="F18" s="232" t="s">
        <v>23</v>
      </c>
      <c r="G18" s="235">
        <v>44000</v>
      </c>
      <c r="H18" s="236">
        <v>44000</v>
      </c>
      <c r="I18" s="236">
        <v>31550</v>
      </c>
      <c r="J18" s="248">
        <f t="shared" si="0"/>
        <v>-12450</v>
      </c>
      <c r="K18" s="237"/>
      <c r="L18" s="237" t="s">
        <v>75</v>
      </c>
      <c r="M18" s="232" t="s">
        <v>76</v>
      </c>
      <c r="N18" s="238" t="s">
        <v>1924</v>
      </c>
      <c r="O18" s="239">
        <v>45882</v>
      </c>
      <c r="P18" s="255" t="s">
        <v>1932</v>
      </c>
      <c r="Q18" s="254" t="s">
        <v>1926</v>
      </c>
    </row>
    <row r="19" spans="1:17" ht="15" customHeight="1" x14ac:dyDescent="0.25">
      <c r="A19" s="232">
        <v>22</v>
      </c>
      <c r="B19" s="232" t="s">
        <v>15</v>
      </c>
      <c r="C19" s="233" t="s">
        <v>79</v>
      </c>
      <c r="D19" s="234" t="s">
        <v>80</v>
      </c>
      <c r="E19" s="232">
        <v>1</v>
      </c>
      <c r="F19" s="232" t="s">
        <v>23</v>
      </c>
      <c r="G19" s="235">
        <v>44000</v>
      </c>
      <c r="H19" s="236">
        <v>44000</v>
      </c>
      <c r="I19" s="236">
        <v>31550</v>
      </c>
      <c r="J19" s="248">
        <f t="shared" si="0"/>
        <v>-12450</v>
      </c>
      <c r="K19" s="237"/>
      <c r="L19" s="237" t="s">
        <v>75</v>
      </c>
      <c r="M19" s="232" t="s">
        <v>76</v>
      </c>
      <c r="N19" s="238" t="s">
        <v>1924</v>
      </c>
      <c r="O19" s="239">
        <v>45882</v>
      </c>
      <c r="P19" s="255" t="s">
        <v>1932</v>
      </c>
      <c r="Q19" s="254" t="s">
        <v>1926</v>
      </c>
    </row>
    <row r="20" spans="1:17" ht="15" customHeight="1" x14ac:dyDescent="0.25">
      <c r="A20" s="232">
        <v>23</v>
      </c>
      <c r="B20" s="232" t="s">
        <v>15</v>
      </c>
      <c r="C20" s="233" t="s">
        <v>81</v>
      </c>
      <c r="D20" s="234" t="s">
        <v>82</v>
      </c>
      <c r="E20" s="232">
        <v>1</v>
      </c>
      <c r="F20" s="232" t="s">
        <v>23</v>
      </c>
      <c r="G20" s="235">
        <v>44000</v>
      </c>
      <c r="H20" s="236">
        <v>44000</v>
      </c>
      <c r="I20" s="236">
        <v>38500</v>
      </c>
      <c r="J20" s="248">
        <f t="shared" si="0"/>
        <v>-5500</v>
      </c>
      <c r="K20" s="237"/>
      <c r="L20" s="237" t="s">
        <v>75</v>
      </c>
      <c r="M20" s="232" t="s">
        <v>76</v>
      </c>
      <c r="N20" s="238" t="s">
        <v>1924</v>
      </c>
      <c r="O20" s="239">
        <v>45882</v>
      </c>
      <c r="P20" s="255" t="s">
        <v>1932</v>
      </c>
      <c r="Q20" s="254" t="s">
        <v>1926</v>
      </c>
    </row>
    <row r="21" spans="1:17" ht="15" customHeight="1" x14ac:dyDescent="0.25">
      <c r="A21" s="232">
        <v>24</v>
      </c>
      <c r="B21" s="232" t="s">
        <v>15</v>
      </c>
      <c r="C21" s="233" t="s">
        <v>83</v>
      </c>
      <c r="D21" s="234" t="s">
        <v>84</v>
      </c>
      <c r="E21" s="232">
        <v>1</v>
      </c>
      <c r="F21" s="232" t="s">
        <v>23</v>
      </c>
      <c r="G21" s="235">
        <v>44000</v>
      </c>
      <c r="H21" s="236">
        <v>44000</v>
      </c>
      <c r="I21" s="236">
        <v>38500</v>
      </c>
      <c r="J21" s="248">
        <f t="shared" si="0"/>
        <v>-5500</v>
      </c>
      <c r="K21" s="237"/>
      <c r="L21" s="237" t="s">
        <v>75</v>
      </c>
      <c r="M21" s="232" t="s">
        <v>76</v>
      </c>
      <c r="N21" s="238" t="s">
        <v>1924</v>
      </c>
      <c r="O21" s="239">
        <v>45882</v>
      </c>
      <c r="P21" s="255" t="s">
        <v>1932</v>
      </c>
      <c r="Q21" s="254" t="s">
        <v>1926</v>
      </c>
    </row>
    <row r="22" spans="1:17" ht="15" customHeight="1" x14ac:dyDescent="0.25">
      <c r="A22" s="232">
        <v>25</v>
      </c>
      <c r="B22" s="232" t="s">
        <v>15</v>
      </c>
      <c r="C22" s="233" t="s">
        <v>85</v>
      </c>
      <c r="D22" s="234" t="s">
        <v>86</v>
      </c>
      <c r="E22" s="232">
        <v>1</v>
      </c>
      <c r="F22" s="232" t="s">
        <v>23</v>
      </c>
      <c r="G22" s="235">
        <v>44000</v>
      </c>
      <c r="H22" s="236">
        <v>44000</v>
      </c>
      <c r="I22" s="236">
        <v>38500</v>
      </c>
      <c r="J22" s="248">
        <f t="shared" si="0"/>
        <v>-5500</v>
      </c>
      <c r="K22" s="237"/>
      <c r="L22" s="237" t="s">
        <v>75</v>
      </c>
      <c r="M22" s="232" t="s">
        <v>76</v>
      </c>
      <c r="N22" s="238" t="s">
        <v>1924</v>
      </c>
      <c r="O22" s="239">
        <v>45882</v>
      </c>
      <c r="P22" s="255" t="s">
        <v>1932</v>
      </c>
      <c r="Q22" s="254" t="s">
        <v>1926</v>
      </c>
    </row>
    <row r="23" spans="1:17" ht="15" customHeight="1" x14ac:dyDescent="0.25">
      <c r="A23" s="232">
        <v>31</v>
      </c>
      <c r="B23" s="232" t="s">
        <v>15</v>
      </c>
      <c r="C23" s="233" t="s">
        <v>464</v>
      </c>
      <c r="D23" s="234" t="s">
        <v>465</v>
      </c>
      <c r="E23" s="232">
        <v>3</v>
      </c>
      <c r="F23" s="232" t="s">
        <v>23</v>
      </c>
      <c r="G23" s="235">
        <v>13823</v>
      </c>
      <c r="H23" s="236">
        <v>41469</v>
      </c>
      <c r="I23" s="236"/>
      <c r="J23" s="248"/>
      <c r="K23" s="237"/>
      <c r="L23" s="237" t="s">
        <v>88</v>
      </c>
      <c r="M23" s="232" t="s">
        <v>87</v>
      </c>
      <c r="N23" s="238" t="s">
        <v>1927</v>
      </c>
      <c r="O23" s="239">
        <v>45900</v>
      </c>
      <c r="P23" s="255"/>
      <c r="Q23" s="254" t="s">
        <v>1926</v>
      </c>
    </row>
    <row r="24" spans="1:17" ht="15" customHeight="1" x14ac:dyDescent="0.25">
      <c r="A24" s="232">
        <v>30</v>
      </c>
      <c r="B24" s="232" t="s">
        <v>15</v>
      </c>
      <c r="C24" s="233" t="s">
        <v>462</v>
      </c>
      <c r="D24" s="234" t="s">
        <v>463</v>
      </c>
      <c r="E24" s="232">
        <v>155</v>
      </c>
      <c r="F24" s="232" t="s">
        <v>18</v>
      </c>
      <c r="G24" s="235">
        <v>246.52903225806452</v>
      </c>
      <c r="H24" s="236">
        <v>38212</v>
      </c>
      <c r="I24" s="236"/>
      <c r="J24" s="248"/>
      <c r="K24" s="237"/>
      <c r="L24" s="237" t="s">
        <v>63</v>
      </c>
      <c r="M24" s="232" t="s">
        <v>87</v>
      </c>
      <c r="N24" s="238" t="s">
        <v>1927</v>
      </c>
      <c r="O24" s="239">
        <v>45900</v>
      </c>
      <c r="P24" s="255"/>
      <c r="Q24" s="254" t="s">
        <v>1926</v>
      </c>
    </row>
    <row r="25" spans="1:17" ht="15" customHeight="1" x14ac:dyDescent="0.25">
      <c r="A25" s="232">
        <v>20</v>
      </c>
      <c r="B25" s="232" t="s">
        <v>15</v>
      </c>
      <c r="C25" s="233" t="s">
        <v>73</v>
      </c>
      <c r="D25" s="234" t="s">
        <v>74</v>
      </c>
      <c r="E25" s="232">
        <v>1</v>
      </c>
      <c r="F25" s="232" t="s">
        <v>23</v>
      </c>
      <c r="G25" s="235">
        <v>38000</v>
      </c>
      <c r="H25" s="236">
        <v>38000</v>
      </c>
      <c r="I25" s="236">
        <v>38500</v>
      </c>
      <c r="J25" s="248">
        <f t="shared" si="0"/>
        <v>500</v>
      </c>
      <c r="K25" s="237"/>
      <c r="L25" s="237" t="s">
        <v>75</v>
      </c>
      <c r="M25" s="232" t="s">
        <v>76</v>
      </c>
      <c r="N25" s="238" t="s">
        <v>1924</v>
      </c>
      <c r="O25" s="239">
        <v>45882</v>
      </c>
      <c r="P25" s="255" t="s">
        <v>1932</v>
      </c>
      <c r="Q25" s="254" t="s">
        <v>1926</v>
      </c>
    </row>
    <row r="26" spans="1:17" ht="15" customHeight="1" x14ac:dyDescent="0.25">
      <c r="A26" s="50">
        <v>8</v>
      </c>
      <c r="B26" s="50" t="s">
        <v>15</v>
      </c>
      <c r="C26" s="52" t="s">
        <v>38</v>
      </c>
      <c r="D26" s="18" t="s">
        <v>39</v>
      </c>
      <c r="E26" s="50">
        <v>842.8</v>
      </c>
      <c r="F26" s="50" t="s">
        <v>18</v>
      </c>
      <c r="G26" s="55">
        <v>36.916231608922644</v>
      </c>
      <c r="H26" s="54">
        <v>31113</v>
      </c>
      <c r="I26" s="189">
        <v>31735.26</v>
      </c>
      <c r="J26" s="247">
        <f t="shared" si="0"/>
        <v>622.2599999999984</v>
      </c>
      <c r="K26" s="51"/>
      <c r="L26" s="51" t="s">
        <v>40</v>
      </c>
      <c r="M26" s="50" t="s">
        <v>20</v>
      </c>
      <c r="N26" s="164" t="s">
        <v>1914</v>
      </c>
      <c r="O26" s="229">
        <v>45900</v>
      </c>
      <c r="P26" s="192" t="s">
        <v>1933</v>
      </c>
      <c r="Q26" s="99" t="s">
        <v>1926</v>
      </c>
    </row>
    <row r="27" spans="1:17" ht="15" customHeight="1" x14ac:dyDescent="0.25">
      <c r="A27" s="232">
        <v>9</v>
      </c>
      <c r="B27" s="232" t="s">
        <v>15</v>
      </c>
      <c r="C27" s="233" t="s">
        <v>41</v>
      </c>
      <c r="D27" s="234" t="s">
        <v>42</v>
      </c>
      <c r="E27" s="232">
        <v>6</v>
      </c>
      <c r="F27" s="232" t="s">
        <v>23</v>
      </c>
      <c r="G27" s="240">
        <v>4161.166666666667</v>
      </c>
      <c r="H27" s="236">
        <v>24967</v>
      </c>
      <c r="I27" s="236">
        <v>13200</v>
      </c>
      <c r="J27" s="248">
        <f t="shared" si="0"/>
        <v>-11767</v>
      </c>
      <c r="K27" s="237"/>
      <c r="L27" s="237" t="s">
        <v>43</v>
      </c>
      <c r="M27" s="232" t="s">
        <v>20</v>
      </c>
      <c r="N27" s="238" t="s">
        <v>1924</v>
      </c>
      <c r="O27" s="239">
        <v>45882</v>
      </c>
      <c r="P27" s="255" t="s">
        <v>1932</v>
      </c>
      <c r="Q27" s="254" t="s">
        <v>1926</v>
      </c>
    </row>
    <row r="28" spans="1:17" ht="15" customHeight="1" x14ac:dyDescent="0.25">
      <c r="A28" s="50">
        <v>10</v>
      </c>
      <c r="B28" s="50" t="s">
        <v>15</v>
      </c>
      <c r="C28" s="52" t="s">
        <v>44</v>
      </c>
      <c r="D28" s="18" t="s">
        <v>45</v>
      </c>
      <c r="E28" s="50">
        <v>83.7</v>
      </c>
      <c r="F28" s="50" t="s">
        <v>18</v>
      </c>
      <c r="G28" s="55">
        <v>255.3763440860215</v>
      </c>
      <c r="H28" s="54">
        <v>21375</v>
      </c>
      <c r="I28" s="189"/>
      <c r="J28" s="247"/>
      <c r="K28" s="51"/>
      <c r="L28" s="51" t="s">
        <v>46</v>
      </c>
      <c r="M28" s="50" t="s">
        <v>20</v>
      </c>
      <c r="N28" s="164"/>
      <c r="O28" s="230"/>
      <c r="P28" s="191"/>
      <c r="Q28" s="99" t="s">
        <v>1712</v>
      </c>
    </row>
    <row r="29" spans="1:17" ht="15" customHeight="1" x14ac:dyDescent="0.25">
      <c r="A29" s="50">
        <v>11</v>
      </c>
      <c r="B29" s="50" t="s">
        <v>15</v>
      </c>
      <c r="C29" s="52" t="s">
        <v>47</v>
      </c>
      <c r="D29" s="18" t="s">
        <v>48</v>
      </c>
      <c r="E29" s="50">
        <v>73.099999999999994</v>
      </c>
      <c r="F29" s="50" t="s">
        <v>18</v>
      </c>
      <c r="G29" s="55">
        <v>278.07113543091657</v>
      </c>
      <c r="H29" s="54">
        <v>20327</v>
      </c>
      <c r="I29" s="189"/>
      <c r="J29" s="247"/>
      <c r="K29" s="51"/>
      <c r="L29" s="51" t="s">
        <v>46</v>
      </c>
      <c r="M29" s="50" t="s">
        <v>20</v>
      </c>
      <c r="N29" s="164"/>
      <c r="O29" s="230"/>
      <c r="P29" s="191"/>
      <c r="Q29" s="99" t="s">
        <v>1712</v>
      </c>
    </row>
    <row r="30" spans="1:17" ht="15" customHeight="1" x14ac:dyDescent="0.25">
      <c r="A30" s="232">
        <v>12</v>
      </c>
      <c r="B30" s="232" t="s">
        <v>15</v>
      </c>
      <c r="C30" s="233" t="s">
        <v>49</v>
      </c>
      <c r="D30" s="234" t="s">
        <v>50</v>
      </c>
      <c r="E30" s="232">
        <v>3</v>
      </c>
      <c r="F30" s="232" t="s">
        <v>23</v>
      </c>
      <c r="G30" s="240">
        <v>5957.666666666667</v>
      </c>
      <c r="H30" s="236">
        <v>17873</v>
      </c>
      <c r="I30" s="236">
        <v>18230.46</v>
      </c>
      <c r="J30" s="248">
        <f t="shared" si="0"/>
        <v>357.45999999999913</v>
      </c>
      <c r="K30" s="237"/>
      <c r="L30" s="237" t="s">
        <v>51</v>
      </c>
      <c r="M30" s="232" t="s">
        <v>20</v>
      </c>
      <c r="N30" s="238" t="s">
        <v>1924</v>
      </c>
      <c r="O30" s="239">
        <v>45882</v>
      </c>
      <c r="P30" s="255" t="s">
        <v>1932</v>
      </c>
      <c r="Q30" s="254" t="s">
        <v>1926</v>
      </c>
    </row>
    <row r="31" spans="1:17" ht="15" customHeight="1" x14ac:dyDescent="0.25">
      <c r="A31" s="232">
        <v>13</v>
      </c>
      <c r="B31" s="232" t="s">
        <v>15</v>
      </c>
      <c r="C31" s="233" t="s">
        <v>52</v>
      </c>
      <c r="D31" s="234" t="s">
        <v>53</v>
      </c>
      <c r="E31" s="232">
        <v>3</v>
      </c>
      <c r="F31" s="232" t="s">
        <v>23</v>
      </c>
      <c r="G31" s="241">
        <v>4910</v>
      </c>
      <c r="H31" s="236">
        <v>14730</v>
      </c>
      <c r="I31" s="236">
        <v>5700</v>
      </c>
      <c r="J31" s="248">
        <f t="shared" si="0"/>
        <v>-9030</v>
      </c>
      <c r="K31" s="237"/>
      <c r="L31" s="237" t="s">
        <v>51</v>
      </c>
      <c r="M31" s="232" t="s">
        <v>20</v>
      </c>
      <c r="N31" s="238" t="s">
        <v>1924</v>
      </c>
      <c r="O31" s="239">
        <v>45882</v>
      </c>
      <c r="P31" s="255" t="s">
        <v>1932</v>
      </c>
      <c r="Q31" s="254" t="s">
        <v>1926</v>
      </c>
    </row>
    <row r="32" spans="1:17" ht="15" customHeight="1" x14ac:dyDescent="0.25">
      <c r="A32" s="56">
        <v>14</v>
      </c>
      <c r="B32" s="56" t="s">
        <v>15</v>
      </c>
      <c r="C32" s="58" t="s">
        <v>54</v>
      </c>
      <c r="D32" s="59" t="s">
        <v>55</v>
      </c>
      <c r="E32" s="56">
        <v>285.2</v>
      </c>
      <c r="F32" s="56" t="s">
        <v>18</v>
      </c>
      <c r="G32" s="60">
        <v>43.972650771388501</v>
      </c>
      <c r="H32" s="61">
        <v>12541</v>
      </c>
      <c r="I32" s="189"/>
      <c r="J32" s="247"/>
      <c r="K32" s="57"/>
      <c r="L32" s="57" t="s">
        <v>56</v>
      </c>
      <c r="M32" s="56" t="s">
        <v>20</v>
      </c>
      <c r="N32" s="164"/>
      <c r="O32" s="230"/>
      <c r="P32" s="191"/>
      <c r="Q32" s="99" t="s">
        <v>1712</v>
      </c>
    </row>
    <row r="33" spans="1:17" ht="15" customHeight="1" x14ac:dyDescent="0.25">
      <c r="A33" s="56">
        <v>15</v>
      </c>
      <c r="B33" s="56" t="s">
        <v>15</v>
      </c>
      <c r="C33" s="58" t="s">
        <v>57</v>
      </c>
      <c r="D33" s="59" t="s">
        <v>58</v>
      </c>
      <c r="E33" s="56">
        <v>4.7</v>
      </c>
      <c r="F33" s="56" t="s">
        <v>59</v>
      </c>
      <c r="G33" s="60">
        <v>2504.6808510638298</v>
      </c>
      <c r="H33" s="61">
        <v>11772</v>
      </c>
      <c r="I33" s="189"/>
      <c r="J33" s="247"/>
      <c r="K33" s="57"/>
      <c r="L33" s="57" t="s">
        <v>60</v>
      </c>
      <c r="M33" s="56" t="s">
        <v>20</v>
      </c>
      <c r="N33" s="164"/>
      <c r="O33" s="230"/>
      <c r="P33" s="191"/>
      <c r="Q33" s="99" t="s">
        <v>1712</v>
      </c>
    </row>
    <row r="34" spans="1:17" ht="15" customHeight="1" x14ac:dyDescent="0.25">
      <c r="A34" s="56">
        <v>18</v>
      </c>
      <c r="B34" s="56" t="s">
        <v>15</v>
      </c>
      <c r="C34" s="58" t="s">
        <v>67</v>
      </c>
      <c r="D34" s="59" t="s">
        <v>68</v>
      </c>
      <c r="E34" s="56">
        <v>64</v>
      </c>
      <c r="F34" s="56" t="s">
        <v>23</v>
      </c>
      <c r="G34" s="60">
        <v>146.515625</v>
      </c>
      <c r="H34" s="61">
        <v>9377</v>
      </c>
      <c r="I34" s="189"/>
      <c r="J34" s="247"/>
      <c r="K34" s="57"/>
      <c r="L34" s="57" t="s">
        <v>69</v>
      </c>
      <c r="M34" s="56" t="s">
        <v>20</v>
      </c>
      <c r="N34" s="164"/>
      <c r="O34" s="230"/>
      <c r="P34" s="191"/>
      <c r="Q34" s="99" t="s">
        <v>1712</v>
      </c>
    </row>
    <row r="35" spans="1:17" ht="15" customHeight="1" x14ac:dyDescent="0.25">
      <c r="A35" s="56">
        <v>16</v>
      </c>
      <c r="B35" s="56" t="s">
        <v>15</v>
      </c>
      <c r="C35" s="58" t="s">
        <v>61</v>
      </c>
      <c r="D35" s="59" t="s">
        <v>62</v>
      </c>
      <c r="E35" s="56">
        <v>19.600000000000001</v>
      </c>
      <c r="F35" s="56" t="s">
        <v>18</v>
      </c>
      <c r="G35" s="60">
        <v>371</v>
      </c>
      <c r="H35" s="61">
        <v>7271.6</v>
      </c>
      <c r="I35" s="189">
        <v>2181.48</v>
      </c>
      <c r="J35" s="247">
        <f t="shared" si="0"/>
        <v>-5090.1200000000008</v>
      </c>
      <c r="K35" s="57"/>
      <c r="L35" s="57" t="s">
        <v>63</v>
      </c>
      <c r="M35" s="56" t="s">
        <v>20</v>
      </c>
      <c r="N35" s="164" t="s">
        <v>1914</v>
      </c>
      <c r="O35" s="229">
        <v>45900</v>
      </c>
      <c r="P35" s="192" t="s">
        <v>1934</v>
      </c>
      <c r="Q35" s="99" t="s">
        <v>1926</v>
      </c>
    </row>
    <row r="36" spans="1:17" ht="15" customHeight="1" x14ac:dyDescent="0.25">
      <c r="A36" s="56">
        <v>19</v>
      </c>
      <c r="B36" s="56" t="s">
        <v>15</v>
      </c>
      <c r="C36" s="58" t="s">
        <v>70</v>
      </c>
      <c r="D36" s="59" t="s">
        <v>71</v>
      </c>
      <c r="E36" s="56">
        <v>80</v>
      </c>
      <c r="F36" s="62" t="s">
        <v>23</v>
      </c>
      <c r="G36" s="60">
        <v>80.862499999999997</v>
      </c>
      <c r="H36" s="61">
        <v>6469</v>
      </c>
      <c r="I36" s="189"/>
      <c r="J36" s="247"/>
      <c r="K36" s="57"/>
      <c r="L36" s="57" t="s">
        <v>72</v>
      </c>
      <c r="M36" s="62" t="s">
        <v>20</v>
      </c>
      <c r="N36" s="164"/>
      <c r="O36" s="230"/>
      <c r="P36" s="191"/>
      <c r="Q36" s="99" t="s">
        <v>1712</v>
      </c>
    </row>
    <row r="37" spans="1:17" ht="15" customHeight="1" x14ac:dyDescent="0.25">
      <c r="A37" s="56">
        <v>17</v>
      </c>
      <c r="B37" s="56" t="s">
        <v>15</v>
      </c>
      <c r="C37" s="58" t="s">
        <v>64</v>
      </c>
      <c r="D37" s="59" t="s">
        <v>65</v>
      </c>
      <c r="E37" s="56">
        <v>20</v>
      </c>
      <c r="F37" s="62" t="s">
        <v>18</v>
      </c>
      <c r="G37" s="63">
        <v>183</v>
      </c>
      <c r="H37" s="61">
        <v>3660</v>
      </c>
      <c r="I37" s="189">
        <v>1098</v>
      </c>
      <c r="J37" s="247">
        <f t="shared" si="0"/>
        <v>-2562</v>
      </c>
      <c r="K37" s="59"/>
      <c r="L37" s="59" t="s">
        <v>66</v>
      </c>
      <c r="M37" s="62" t="s">
        <v>20</v>
      </c>
      <c r="N37" s="164" t="s">
        <v>1914</v>
      </c>
      <c r="O37" s="229">
        <v>45900</v>
      </c>
      <c r="P37" s="192" t="s">
        <v>1934</v>
      </c>
      <c r="Q37" s="99" t="s">
        <v>1926</v>
      </c>
    </row>
    <row r="38" spans="1:17" ht="15.75" x14ac:dyDescent="0.25">
      <c r="A38" s="368" t="s">
        <v>89</v>
      </c>
      <c r="B38" s="368"/>
      <c r="C38" s="368"/>
      <c r="D38" s="368"/>
      <c r="E38" s="32"/>
      <c r="F38" s="32"/>
      <c r="G38" s="64"/>
      <c r="H38" s="65">
        <f>SUM(H7:H37)</f>
        <v>1770442.3</v>
      </c>
      <c r="I38" s="65">
        <f t="shared" ref="I38" si="1">SUM(I7:I37)</f>
        <v>852811.95</v>
      </c>
      <c r="J38" s="249">
        <f>SUM(J7:J37)</f>
        <v>-199110.35</v>
      </c>
      <c r="K38" s="35"/>
      <c r="L38" s="35"/>
      <c r="M38" s="32"/>
      <c r="N38" s="32"/>
      <c r="O38" s="32"/>
      <c r="P38" s="32"/>
      <c r="Q38" s="32"/>
    </row>
    <row r="39" spans="1:17" x14ac:dyDescent="0.25">
      <c r="A39" s="10" t="s">
        <v>90</v>
      </c>
    </row>
    <row r="40" spans="1:17" ht="15.75" x14ac:dyDescent="0.25">
      <c r="G40" s="369" t="s">
        <v>1929</v>
      </c>
      <c r="H40" s="369"/>
    </row>
    <row r="41" spans="1:17" x14ac:dyDescent="0.25">
      <c r="G41" s="125" t="s">
        <v>1706</v>
      </c>
      <c r="H41" s="124">
        <f>SUM(H8,H15,H16,H17,H18,H19,H20,H21,H22,H25,H27,H30,H31)</f>
        <v>686546.70000000007</v>
      </c>
      <c r="I41" s="165"/>
      <c r="J41" s="250"/>
    </row>
    <row r="42" spans="1:17" x14ac:dyDescent="0.25">
      <c r="G42" s="125" t="s">
        <v>1705</v>
      </c>
      <c r="H42" s="124">
        <f>H7+H13+H26+H35+H37</f>
        <v>365375.6</v>
      </c>
      <c r="I42" s="165"/>
      <c r="J42" s="250"/>
    </row>
    <row r="43" spans="1:17" x14ac:dyDescent="0.25">
      <c r="G43" s="125" t="s">
        <v>1710</v>
      </c>
      <c r="H43" s="124">
        <f>10*G10</f>
        <v>19853.859649122809</v>
      </c>
      <c r="I43" s="165"/>
      <c r="J43" s="250"/>
    </row>
    <row r="44" spans="1:17" x14ac:dyDescent="0.25">
      <c r="G44" s="125" t="s">
        <v>1917</v>
      </c>
      <c r="H44" s="124"/>
      <c r="I44" s="165"/>
      <c r="J44" s="250"/>
    </row>
    <row r="45" spans="1:17" x14ac:dyDescent="0.25">
      <c r="G45" s="125" t="s">
        <v>1918</v>
      </c>
      <c r="H45" s="124"/>
      <c r="I45" s="166"/>
      <c r="J45" s="251"/>
    </row>
    <row r="46" spans="1:17" x14ac:dyDescent="0.25">
      <c r="G46" s="125" t="s">
        <v>1919</v>
      </c>
      <c r="H46" s="124">
        <f>H23+H24</f>
        <v>79681</v>
      </c>
    </row>
    <row r="47" spans="1:17" x14ac:dyDescent="0.25">
      <c r="G47" s="125" t="s">
        <v>1711</v>
      </c>
      <c r="H47" s="126">
        <f>SUBTOTAL(9,H41:H46)</f>
        <v>1151457.159649123</v>
      </c>
    </row>
    <row r="48" spans="1:17" x14ac:dyDescent="0.25">
      <c r="G48" s="167"/>
      <c r="H48" s="253">
        <f>H47/H38</f>
        <v>0.65037824709064107</v>
      </c>
    </row>
    <row r="50" spans="7:8" ht="63" x14ac:dyDescent="0.25">
      <c r="G50" s="252" t="s">
        <v>1930</v>
      </c>
      <c r="H50" s="231">
        <f>H38-H41-H43-H46</f>
        <v>984360.7403508774</v>
      </c>
    </row>
    <row r="51" spans="7:8" ht="31.5" x14ac:dyDescent="0.25">
      <c r="G51" s="252" t="s">
        <v>1940</v>
      </c>
      <c r="H51" s="126">
        <f>H50-H38</f>
        <v>-786081.55964912265</v>
      </c>
    </row>
  </sheetData>
  <autoFilter ref="A6:Q39" xr:uid="{00000000-0009-0000-0000-000007000000}"/>
  <mergeCells count="16">
    <mergeCell ref="G40:H40"/>
    <mergeCell ref="N3:N5"/>
    <mergeCell ref="O3:O5"/>
    <mergeCell ref="Q3:Q5"/>
    <mergeCell ref="K3:K5"/>
    <mergeCell ref="L3:L5"/>
    <mergeCell ref="M3:M5"/>
    <mergeCell ref="I3:I5"/>
    <mergeCell ref="P3:P5"/>
    <mergeCell ref="F3:F5"/>
    <mergeCell ref="G3:H3"/>
    <mergeCell ref="A38:D38"/>
    <mergeCell ref="A3:A5"/>
    <mergeCell ref="B3:B5"/>
    <mergeCell ref="D3:D5"/>
    <mergeCell ref="E3:E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24"/>
  <sheetViews>
    <sheetView zoomScale="70" zoomScaleNormal="70" workbookViewId="0">
      <pane ySplit="9" topLeftCell="A10" activePane="bottomLeft" state="frozen"/>
      <selection pane="bottomLeft" activeCell="K28" sqref="K28"/>
    </sheetView>
  </sheetViews>
  <sheetFormatPr defaultColWidth="9.140625" defaultRowHeight="15" x14ac:dyDescent="0.25"/>
  <cols>
    <col min="1" max="1" width="21" style="12" customWidth="1"/>
    <col min="2" max="2" width="23.140625" style="12" customWidth="1"/>
    <col min="3" max="3" width="24" style="12" customWidth="1"/>
    <col min="4" max="4" width="55.42578125" style="12" customWidth="1"/>
    <col min="5" max="5" width="8.28515625" style="13" customWidth="1"/>
    <col min="6" max="6" width="7.85546875" style="13" customWidth="1"/>
    <col min="7" max="7" width="29.140625" style="14" customWidth="1"/>
    <col min="8" max="10" width="22.85546875" style="14" customWidth="1"/>
    <col min="11" max="11" width="29.140625" style="12" customWidth="1"/>
    <col min="12" max="12" width="25" style="12" customWidth="1"/>
    <col min="13" max="13" width="30.42578125" style="12" customWidth="1"/>
    <col min="14" max="14" width="16.85546875" style="12" customWidth="1"/>
    <col min="15" max="15" width="13.42578125" style="12" customWidth="1"/>
    <col min="16" max="16" width="29.85546875" style="12" customWidth="1"/>
    <col min="17" max="16384" width="9.140625" style="12"/>
  </cols>
  <sheetData>
    <row r="1" spans="1:16" ht="27" customHeight="1" x14ac:dyDescent="0.25">
      <c r="A1" s="370" t="s">
        <v>466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</row>
    <row r="2" spans="1:16" ht="27" customHeight="1" x14ac:dyDescent="0.25">
      <c r="A2" s="371"/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</row>
    <row r="3" spans="1:16" ht="64.5" customHeight="1" x14ac:dyDescent="0.25">
      <c r="A3" s="371"/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</row>
    <row r="4" spans="1:16" ht="27" customHeight="1" x14ac:dyDescent="0.25">
      <c r="K4" s="15"/>
      <c r="L4" s="16"/>
      <c r="M4"/>
    </row>
    <row r="5" spans="1:16" s="17" customFormat="1" ht="26.25" customHeight="1" x14ac:dyDescent="0.3">
      <c r="A5" s="373" t="s">
        <v>467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</row>
    <row r="6" spans="1:16" ht="42.75" customHeight="1" x14ac:dyDescent="0.25">
      <c r="A6" s="345" t="s">
        <v>1</v>
      </c>
      <c r="B6" s="345" t="s">
        <v>2</v>
      </c>
      <c r="C6" s="43" t="s">
        <v>3</v>
      </c>
      <c r="D6" s="345" t="s">
        <v>4</v>
      </c>
      <c r="E6" s="345" t="s">
        <v>5</v>
      </c>
      <c r="F6" s="345" t="s">
        <v>6</v>
      </c>
      <c r="G6" s="372" t="s">
        <v>7</v>
      </c>
      <c r="H6" s="372"/>
      <c r="I6" s="347" t="s">
        <v>1915</v>
      </c>
      <c r="J6" s="168"/>
      <c r="K6" s="345" t="s">
        <v>8</v>
      </c>
      <c r="L6" s="345" t="s">
        <v>9</v>
      </c>
      <c r="M6" s="345" t="s">
        <v>10</v>
      </c>
      <c r="N6" s="345" t="s">
        <v>1698</v>
      </c>
      <c r="O6" s="345" t="s">
        <v>1696</v>
      </c>
      <c r="P6" s="345" t="s">
        <v>1697</v>
      </c>
    </row>
    <row r="7" spans="1:16" ht="30" customHeight="1" x14ac:dyDescent="0.25">
      <c r="A7" s="345"/>
      <c r="B7" s="345"/>
      <c r="C7" s="43" t="s">
        <v>11</v>
      </c>
      <c r="D7" s="345"/>
      <c r="E7" s="345"/>
      <c r="F7" s="345"/>
      <c r="G7" s="27" t="s">
        <v>12</v>
      </c>
      <c r="H7" s="27" t="s">
        <v>13</v>
      </c>
      <c r="I7" s="348"/>
      <c r="J7" s="169" t="s">
        <v>1916</v>
      </c>
      <c r="K7" s="345"/>
      <c r="L7" s="345"/>
      <c r="M7" s="345"/>
      <c r="N7" s="345"/>
      <c r="O7" s="345"/>
      <c r="P7" s="345"/>
    </row>
    <row r="8" spans="1:16" ht="28.5" customHeight="1" x14ac:dyDescent="0.25">
      <c r="A8" s="345"/>
      <c r="B8" s="345"/>
      <c r="C8" s="28"/>
      <c r="D8" s="345"/>
      <c r="E8" s="345"/>
      <c r="F8" s="345"/>
      <c r="G8" s="27" t="s">
        <v>14</v>
      </c>
      <c r="H8" s="27" t="s">
        <v>14</v>
      </c>
      <c r="I8" s="349"/>
      <c r="J8" s="170"/>
      <c r="K8" s="345"/>
      <c r="L8" s="345"/>
      <c r="M8" s="345"/>
      <c r="N8" s="345"/>
      <c r="O8" s="345"/>
      <c r="P8" s="345"/>
    </row>
    <row r="9" spans="1:16" s="13" customFormat="1" ht="18.75" x14ac:dyDescent="0.25">
      <c r="A9" s="29">
        <v>1</v>
      </c>
      <c r="B9" s="29">
        <v>2</v>
      </c>
      <c r="C9" s="29">
        <v>3</v>
      </c>
      <c r="D9" s="29">
        <v>4</v>
      </c>
      <c r="E9" s="29">
        <v>5</v>
      </c>
      <c r="F9" s="29">
        <v>6</v>
      </c>
      <c r="G9" s="30">
        <v>7</v>
      </c>
      <c r="H9" s="30">
        <v>8</v>
      </c>
      <c r="I9" s="30"/>
      <c r="J9" s="30"/>
      <c r="K9" s="29">
        <v>9</v>
      </c>
      <c r="L9" s="29">
        <v>10</v>
      </c>
      <c r="M9" s="29">
        <v>11</v>
      </c>
      <c r="N9" s="36">
        <v>12</v>
      </c>
      <c r="O9" s="36">
        <v>13</v>
      </c>
      <c r="P9" s="36">
        <v>14</v>
      </c>
    </row>
    <row r="10" spans="1:16" ht="69" customHeight="1" x14ac:dyDescent="0.25">
      <c r="A10" s="29">
        <f>1</f>
        <v>1</v>
      </c>
      <c r="B10" s="50" t="s">
        <v>15</v>
      </c>
      <c r="C10" s="50" t="s">
        <v>471</v>
      </c>
      <c r="D10" s="51" t="s">
        <v>472</v>
      </c>
      <c r="E10" s="50">
        <v>1</v>
      </c>
      <c r="F10" s="50" t="s">
        <v>23</v>
      </c>
      <c r="G10" s="183">
        <v>3514000</v>
      </c>
      <c r="H10" s="183">
        <v>3514000</v>
      </c>
      <c r="I10" s="31"/>
      <c r="J10" s="183">
        <f>I10-G10</f>
        <v>-3514000</v>
      </c>
      <c r="K10" s="184" t="s">
        <v>473</v>
      </c>
      <c r="L10" s="185" t="s">
        <v>124</v>
      </c>
      <c r="M10" s="185" t="s">
        <v>474</v>
      </c>
      <c r="N10" s="188" t="s">
        <v>1695</v>
      </c>
      <c r="O10" s="187">
        <v>46022</v>
      </c>
      <c r="P10" s="188" t="s">
        <v>1913</v>
      </c>
    </row>
    <row r="11" spans="1:16" ht="107.25" customHeight="1" x14ac:dyDescent="0.25">
      <c r="A11" s="50">
        <f>A10+1</f>
        <v>2</v>
      </c>
      <c r="B11" s="50" t="s">
        <v>15</v>
      </c>
      <c r="C11" s="50" t="s">
        <v>468</v>
      </c>
      <c r="D11" s="51" t="s">
        <v>469</v>
      </c>
      <c r="E11" s="50">
        <v>1</v>
      </c>
      <c r="F11" s="50" t="s">
        <v>23</v>
      </c>
      <c r="G11" s="183">
        <v>188356.91</v>
      </c>
      <c r="H11" s="183">
        <v>188356.91</v>
      </c>
      <c r="I11" s="31"/>
      <c r="J11" s="183">
        <f>I11-G11</f>
        <v>-188356.91</v>
      </c>
      <c r="K11" s="186">
        <v>43823</v>
      </c>
      <c r="L11" s="185" t="s">
        <v>189</v>
      </c>
      <c r="M11" s="50" t="s">
        <v>470</v>
      </c>
      <c r="N11" s="188" t="s">
        <v>1694</v>
      </c>
      <c r="O11" s="188" t="s">
        <v>1703</v>
      </c>
      <c r="P11" s="188" t="s">
        <v>1913</v>
      </c>
    </row>
    <row r="12" spans="1:16" ht="15.75" x14ac:dyDescent="0.25">
      <c r="A12" s="368" t="s">
        <v>89</v>
      </c>
      <c r="B12" s="368"/>
      <c r="C12" s="368"/>
      <c r="D12" s="368"/>
      <c r="E12" s="32">
        <f>SUM(E10:E11)</f>
        <v>2</v>
      </c>
      <c r="F12" s="32"/>
      <c r="G12" s="33"/>
      <c r="H12" s="34">
        <f>SUM(H10:H11)</f>
        <v>3702356.91</v>
      </c>
      <c r="I12" s="34"/>
      <c r="J12" s="34"/>
      <c r="K12" s="35"/>
      <c r="L12" s="35"/>
      <c r="M12" s="35"/>
      <c r="N12" s="35"/>
      <c r="O12" s="35"/>
      <c r="P12" s="35"/>
    </row>
    <row r="13" spans="1:16" x14ac:dyDescent="0.25">
      <c r="A13" s="12" t="s">
        <v>90</v>
      </c>
    </row>
    <row r="17" spans="7:10" x14ac:dyDescent="0.25">
      <c r="G17" s="125" t="s">
        <v>1706</v>
      </c>
      <c r="H17" s="124"/>
      <c r="I17" s="165"/>
      <c r="J17" s="165"/>
    </row>
    <row r="18" spans="7:10" x14ac:dyDescent="0.25">
      <c r="G18" s="125" t="s">
        <v>1705</v>
      </c>
      <c r="H18" s="124">
        <f>H10</f>
        <v>3514000</v>
      </c>
      <c r="I18" s="165"/>
      <c r="J18" s="165"/>
    </row>
    <row r="19" spans="7:10" x14ac:dyDescent="0.25">
      <c r="G19" s="125" t="s">
        <v>1710</v>
      </c>
      <c r="H19" s="124"/>
      <c r="I19" s="165"/>
      <c r="J19" s="165"/>
    </row>
    <row r="20" spans="7:10" x14ac:dyDescent="0.25">
      <c r="G20" s="125" t="s">
        <v>1917</v>
      </c>
      <c r="H20" s="124">
        <f>H11</f>
        <v>188356.91</v>
      </c>
      <c r="I20" s="165"/>
      <c r="J20" s="165"/>
    </row>
    <row r="21" spans="7:10" x14ac:dyDescent="0.25">
      <c r="G21" s="125" t="s">
        <v>1918</v>
      </c>
      <c r="H21" s="124"/>
      <c r="I21" s="165"/>
      <c r="J21" s="165"/>
    </row>
    <row r="22" spans="7:10" x14ac:dyDescent="0.25">
      <c r="G22" s="125" t="s">
        <v>1919</v>
      </c>
      <c r="H22" s="124"/>
      <c r="I22" s="165"/>
      <c r="J22" s="165"/>
    </row>
    <row r="23" spans="7:10" x14ac:dyDescent="0.25">
      <c r="G23" s="125" t="s">
        <v>1711</v>
      </c>
      <c r="H23" s="126">
        <f>SUBTOTAL(9,H17:H22)</f>
        <v>3702356.91</v>
      </c>
      <c r="I23" s="166"/>
      <c r="J23" s="166"/>
    </row>
    <row r="24" spans="7:10" x14ac:dyDescent="0.25">
      <c r="G24" s="167"/>
      <c r="H24" s="179">
        <f>H23/H12</f>
        <v>1</v>
      </c>
      <c r="I24" s="179"/>
      <c r="J24" s="179"/>
    </row>
  </sheetData>
  <autoFilter ref="A9:P9" xr:uid="{00000000-0009-0000-0000-000008000000}"/>
  <mergeCells count="16">
    <mergeCell ref="P6:P8"/>
    <mergeCell ref="N6:N8"/>
    <mergeCell ref="O6:O8"/>
    <mergeCell ref="A12:D12"/>
    <mergeCell ref="A1:M3"/>
    <mergeCell ref="A6:A8"/>
    <mergeCell ref="B6:B8"/>
    <mergeCell ref="D6:D8"/>
    <mergeCell ref="E6:E8"/>
    <mergeCell ref="F6:F8"/>
    <mergeCell ref="G6:H6"/>
    <mergeCell ref="K6:K8"/>
    <mergeCell ref="L6:L8"/>
    <mergeCell ref="M6:M8"/>
    <mergeCell ref="A5:M5"/>
    <mergeCell ref="I6:I8"/>
  </mergeCells>
  <pageMargins left="0.25" right="0.25" top="0.75" bottom="0.75" header="0.3" footer="0.3"/>
  <pageSetup paperSize="9" scale="65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P2047"/>
  <sheetViews>
    <sheetView topLeftCell="D1" zoomScale="85" zoomScaleNormal="85" workbookViewId="0">
      <pane ySplit="6" topLeftCell="A628" activePane="bottomLeft" state="frozen"/>
      <selection pane="bottomLeft" activeCell="K656" sqref="K656"/>
    </sheetView>
  </sheetViews>
  <sheetFormatPr defaultRowHeight="15.75" thickBottom="1" x14ac:dyDescent="0.3"/>
  <cols>
    <col min="2" max="2" width="10.85546875" customWidth="1"/>
    <col min="3" max="3" width="19.7109375" customWidth="1"/>
    <col min="4" max="4" width="78.5703125" style="25" customWidth="1"/>
    <col min="5" max="5" width="11" customWidth="1"/>
    <col min="6" max="6" width="12.140625" style="7" customWidth="1"/>
    <col min="7" max="7" width="19.7109375" customWidth="1"/>
    <col min="8" max="8" width="20.42578125" style="212" customWidth="1"/>
    <col min="9" max="10" width="16.140625" customWidth="1"/>
    <col min="11" max="11" width="15.85546875" customWidth="1"/>
    <col min="12" max="12" width="15.42578125" customWidth="1"/>
    <col min="13" max="13" width="16.28515625" style="7" customWidth="1"/>
    <col min="14" max="14" width="19.28515625" customWidth="1"/>
    <col min="15" max="15" width="14.7109375" customWidth="1"/>
    <col min="16" max="16" width="26.28515625" customWidth="1"/>
  </cols>
  <sheetData>
    <row r="1" spans="1:16" thickBot="1" x14ac:dyDescent="0.3">
      <c r="B1" s="1" t="s">
        <v>482</v>
      </c>
      <c r="L1" t="s">
        <v>0</v>
      </c>
    </row>
    <row r="2" spans="1:16" ht="15" x14ac:dyDescent="0.25">
      <c r="D2" s="66"/>
    </row>
    <row r="3" spans="1:16" ht="15" x14ac:dyDescent="0.25">
      <c r="A3" s="345" t="s">
        <v>1</v>
      </c>
      <c r="B3" s="345" t="s">
        <v>2</v>
      </c>
      <c r="C3" s="43" t="s">
        <v>3</v>
      </c>
      <c r="D3" s="374" t="s">
        <v>4</v>
      </c>
      <c r="E3" s="345" t="s">
        <v>5</v>
      </c>
      <c r="F3" s="345" t="s">
        <v>6</v>
      </c>
      <c r="G3" s="345" t="s">
        <v>7</v>
      </c>
      <c r="H3" s="345"/>
      <c r="I3" s="347" t="s">
        <v>1915</v>
      </c>
      <c r="J3" s="168"/>
      <c r="K3" s="345" t="s">
        <v>8</v>
      </c>
      <c r="L3" s="345" t="s">
        <v>9</v>
      </c>
      <c r="M3" s="345" t="s">
        <v>10</v>
      </c>
      <c r="N3" s="345" t="s">
        <v>1698</v>
      </c>
      <c r="O3" s="345" t="s">
        <v>1696</v>
      </c>
      <c r="P3" s="345" t="s">
        <v>1697</v>
      </c>
    </row>
    <row r="4" spans="1:16" ht="28.5" x14ac:dyDescent="0.25">
      <c r="A4" s="345"/>
      <c r="B4" s="345"/>
      <c r="C4" s="43" t="s">
        <v>11</v>
      </c>
      <c r="D4" s="374"/>
      <c r="E4" s="345"/>
      <c r="F4" s="345"/>
      <c r="G4" s="67" t="s">
        <v>12</v>
      </c>
      <c r="H4" s="213" t="s">
        <v>13</v>
      </c>
      <c r="I4" s="348"/>
      <c r="J4" s="169" t="s">
        <v>1916</v>
      </c>
      <c r="K4" s="345"/>
      <c r="L4" s="345"/>
      <c r="M4" s="345"/>
      <c r="N4" s="345"/>
      <c r="O4" s="345"/>
      <c r="P4" s="345"/>
    </row>
    <row r="5" spans="1:16" x14ac:dyDescent="0.25">
      <c r="A5" s="345"/>
      <c r="B5" s="345"/>
      <c r="C5" s="47"/>
      <c r="D5" s="374"/>
      <c r="E5" s="345"/>
      <c r="F5" s="345"/>
      <c r="G5" s="67" t="s">
        <v>14</v>
      </c>
      <c r="H5" s="213" t="s">
        <v>14</v>
      </c>
      <c r="I5" s="349"/>
      <c r="J5" s="170"/>
      <c r="K5" s="345"/>
      <c r="L5" s="345"/>
      <c r="M5" s="345"/>
      <c r="N5" s="345"/>
      <c r="O5" s="345"/>
      <c r="P5" s="345"/>
    </row>
    <row r="6" spans="1:16" s="7" customFormat="1" ht="18.75" x14ac:dyDescent="0.25">
      <c r="A6" s="74">
        <v>1</v>
      </c>
      <c r="B6" s="74">
        <v>2</v>
      </c>
      <c r="C6" s="74">
        <v>3</v>
      </c>
      <c r="D6" s="75">
        <v>4</v>
      </c>
      <c r="E6" s="74">
        <v>5</v>
      </c>
      <c r="F6" s="74">
        <v>6</v>
      </c>
      <c r="G6" s="74">
        <v>7</v>
      </c>
      <c r="H6" s="214">
        <v>8</v>
      </c>
      <c r="I6" s="74"/>
      <c r="J6" s="74"/>
      <c r="K6" s="74">
        <v>9</v>
      </c>
      <c r="L6" s="74">
        <v>10</v>
      </c>
      <c r="M6" s="74">
        <v>11</v>
      </c>
      <c r="N6" s="76">
        <v>12</v>
      </c>
      <c r="O6" s="36">
        <v>13</v>
      </c>
      <c r="P6" s="36">
        <v>14</v>
      </c>
    </row>
    <row r="7" spans="1:16" x14ac:dyDescent="0.25">
      <c r="A7" s="51">
        <f>1</f>
        <v>1</v>
      </c>
      <c r="B7" s="215" t="s">
        <v>15</v>
      </c>
      <c r="C7" s="215"/>
      <c r="D7" s="216" t="s">
        <v>1670</v>
      </c>
      <c r="E7" s="218">
        <v>82.1</v>
      </c>
      <c r="F7" s="50" t="s">
        <v>59</v>
      </c>
      <c r="G7" s="69">
        <v>7948.7214372716207</v>
      </c>
      <c r="H7" s="195">
        <v>652590.03</v>
      </c>
      <c r="I7" s="196"/>
      <c r="J7" s="195">
        <f>I7-G7</f>
        <v>-7948.7214372716207</v>
      </c>
      <c r="K7" s="51"/>
      <c r="L7" s="51"/>
      <c r="M7" s="50" t="s">
        <v>485</v>
      </c>
      <c r="N7" s="45" t="s">
        <v>1695</v>
      </c>
      <c r="O7" s="227">
        <v>45992</v>
      </c>
      <c r="P7" s="45" t="s">
        <v>1923</v>
      </c>
    </row>
    <row r="8" spans="1:16" x14ac:dyDescent="0.25">
      <c r="A8" s="51">
        <f>A7+1</f>
        <v>2</v>
      </c>
      <c r="B8" s="215" t="s">
        <v>15</v>
      </c>
      <c r="C8" s="215" t="s">
        <v>1658</v>
      </c>
      <c r="D8" s="217" t="s">
        <v>1659</v>
      </c>
      <c r="E8" s="218">
        <v>285.12</v>
      </c>
      <c r="F8" s="50" t="s">
        <v>140</v>
      </c>
      <c r="G8" s="69">
        <v>1250</v>
      </c>
      <c r="H8" s="195">
        <v>356400</v>
      </c>
      <c r="I8" s="196"/>
      <c r="J8" s="195">
        <f t="shared" ref="J8:J71" si="0">I8-G8</f>
        <v>-1250</v>
      </c>
      <c r="K8" s="51"/>
      <c r="L8" s="51"/>
      <c r="M8" s="50" t="s">
        <v>485</v>
      </c>
      <c r="N8" s="45" t="s">
        <v>1695</v>
      </c>
      <c r="O8" s="227">
        <v>45992</v>
      </c>
      <c r="P8" s="45" t="s">
        <v>1923</v>
      </c>
    </row>
    <row r="9" spans="1:16" x14ac:dyDescent="0.25">
      <c r="A9" s="51">
        <f t="shared" ref="A9:A72" si="1">A8+1</f>
        <v>3</v>
      </c>
      <c r="B9" s="215" t="s">
        <v>15</v>
      </c>
      <c r="C9" s="215" t="s">
        <v>1599</v>
      </c>
      <c r="D9" s="216" t="s">
        <v>1600</v>
      </c>
      <c r="E9" s="218">
        <v>250</v>
      </c>
      <c r="F9" s="50" t="s">
        <v>59</v>
      </c>
      <c r="G9" s="69">
        <v>1332.67</v>
      </c>
      <c r="H9" s="195">
        <v>333167.5</v>
      </c>
      <c r="I9" s="196"/>
      <c r="J9" s="195">
        <f t="shared" si="0"/>
        <v>-1332.67</v>
      </c>
      <c r="K9" s="51"/>
      <c r="L9" s="51"/>
      <c r="M9" s="50" t="s">
        <v>485</v>
      </c>
      <c r="N9" s="45" t="s">
        <v>1695</v>
      </c>
      <c r="O9" s="227">
        <v>45992</v>
      </c>
      <c r="P9" s="45" t="s">
        <v>1923</v>
      </c>
    </row>
    <row r="10" spans="1:16" x14ac:dyDescent="0.25">
      <c r="A10" s="51">
        <f t="shared" si="1"/>
        <v>4</v>
      </c>
      <c r="B10" s="215" t="s">
        <v>15</v>
      </c>
      <c r="C10" s="215"/>
      <c r="D10" s="217" t="s">
        <v>1669</v>
      </c>
      <c r="E10" s="218">
        <v>58.5</v>
      </c>
      <c r="F10" s="50" t="s">
        <v>59</v>
      </c>
      <c r="G10" s="69">
        <v>5306.3073504273498</v>
      </c>
      <c r="H10" s="195">
        <v>310418.98</v>
      </c>
      <c r="I10" s="196"/>
      <c r="J10" s="195">
        <f t="shared" si="0"/>
        <v>-5306.3073504273498</v>
      </c>
      <c r="K10" s="51"/>
      <c r="L10" s="51"/>
      <c r="M10" s="50" t="s">
        <v>485</v>
      </c>
      <c r="N10" s="45" t="s">
        <v>1695</v>
      </c>
      <c r="O10" s="227">
        <v>45992</v>
      </c>
      <c r="P10" s="45" t="s">
        <v>1923</v>
      </c>
    </row>
    <row r="11" spans="1:16" x14ac:dyDescent="0.25">
      <c r="A11" s="51">
        <f t="shared" si="1"/>
        <v>5</v>
      </c>
      <c r="B11" s="215" t="s">
        <v>15</v>
      </c>
      <c r="C11" s="215" t="s">
        <v>1671</v>
      </c>
      <c r="D11" s="216" t="s">
        <v>1672</v>
      </c>
      <c r="E11" s="218">
        <v>24</v>
      </c>
      <c r="F11" s="50" t="s">
        <v>59</v>
      </c>
      <c r="G11" s="69">
        <v>11533.421249999999</v>
      </c>
      <c r="H11" s="195">
        <v>276802.11</v>
      </c>
      <c r="I11" s="196"/>
      <c r="J11" s="195">
        <f t="shared" si="0"/>
        <v>-11533.421249999999</v>
      </c>
      <c r="K11" s="51"/>
      <c r="L11" s="51"/>
      <c r="M11" s="50" t="s">
        <v>485</v>
      </c>
      <c r="N11" s="45" t="s">
        <v>1695</v>
      </c>
      <c r="O11" s="227">
        <v>45992</v>
      </c>
      <c r="P11" s="45" t="s">
        <v>1923</v>
      </c>
    </row>
    <row r="12" spans="1:16" x14ac:dyDescent="0.25">
      <c r="A12" s="51">
        <f t="shared" si="1"/>
        <v>6</v>
      </c>
      <c r="B12" s="215" t="s">
        <v>15</v>
      </c>
      <c r="C12" s="215" t="s">
        <v>1605</v>
      </c>
      <c r="D12" s="217" t="s">
        <v>1606</v>
      </c>
      <c r="E12" s="218">
        <v>170</v>
      </c>
      <c r="F12" s="50" t="s">
        <v>59</v>
      </c>
      <c r="G12" s="69">
        <v>1223.17</v>
      </c>
      <c r="H12" s="195">
        <v>207938.9</v>
      </c>
      <c r="I12" s="196"/>
      <c r="J12" s="195">
        <f t="shared" si="0"/>
        <v>-1223.17</v>
      </c>
      <c r="K12" s="51"/>
      <c r="L12" s="51"/>
      <c r="M12" s="50" t="s">
        <v>485</v>
      </c>
      <c r="N12" s="45" t="s">
        <v>1695</v>
      </c>
      <c r="O12" s="227">
        <v>45992</v>
      </c>
      <c r="P12" s="45" t="s">
        <v>1923</v>
      </c>
    </row>
    <row r="13" spans="1:16" x14ac:dyDescent="0.25">
      <c r="A13" s="51">
        <f t="shared" si="1"/>
        <v>7</v>
      </c>
      <c r="B13" s="215" t="s">
        <v>15</v>
      </c>
      <c r="C13" s="215" t="s">
        <v>1687</v>
      </c>
      <c r="D13" s="216" t="s">
        <v>1688</v>
      </c>
      <c r="E13" s="218">
        <v>14.688000000000001</v>
      </c>
      <c r="F13" s="50" t="s">
        <v>1692</v>
      </c>
      <c r="G13" s="69">
        <v>13376.6700708061</v>
      </c>
      <c r="H13" s="195">
        <v>196476.53</v>
      </c>
      <c r="I13" s="196"/>
      <c r="J13" s="195">
        <f t="shared" si="0"/>
        <v>-13376.6700708061</v>
      </c>
      <c r="K13" s="51"/>
      <c r="L13" s="51"/>
      <c r="M13" s="50" t="s">
        <v>485</v>
      </c>
      <c r="N13" s="45" t="s">
        <v>1695</v>
      </c>
      <c r="O13" s="227">
        <v>45992</v>
      </c>
      <c r="P13" s="45" t="s">
        <v>1923</v>
      </c>
    </row>
    <row r="14" spans="1:16" x14ac:dyDescent="0.25">
      <c r="A14" s="51">
        <f t="shared" si="1"/>
        <v>8</v>
      </c>
      <c r="B14" s="215" t="s">
        <v>15</v>
      </c>
      <c r="C14" s="215" t="s">
        <v>1617</v>
      </c>
      <c r="D14" s="217" t="s">
        <v>1618</v>
      </c>
      <c r="E14" s="218">
        <v>160</v>
      </c>
      <c r="F14" s="50" t="s">
        <v>59</v>
      </c>
      <c r="G14" s="69">
        <v>1223.17</v>
      </c>
      <c r="H14" s="195">
        <v>195707.2</v>
      </c>
      <c r="I14" s="196"/>
      <c r="J14" s="195">
        <f t="shared" si="0"/>
        <v>-1223.17</v>
      </c>
      <c r="K14" s="51"/>
      <c r="L14" s="51"/>
      <c r="M14" s="50" t="s">
        <v>485</v>
      </c>
      <c r="N14" s="45" t="s">
        <v>1695</v>
      </c>
      <c r="O14" s="227">
        <v>45992</v>
      </c>
      <c r="P14" s="45" t="s">
        <v>1923</v>
      </c>
    </row>
    <row r="15" spans="1:16" x14ac:dyDescent="0.25">
      <c r="A15" s="51">
        <f t="shared" si="1"/>
        <v>9</v>
      </c>
      <c r="B15" s="215" t="s">
        <v>15</v>
      </c>
      <c r="C15" s="215" t="s">
        <v>1627</v>
      </c>
      <c r="D15" s="216" t="s">
        <v>1628</v>
      </c>
      <c r="E15" s="218">
        <v>320</v>
      </c>
      <c r="F15" s="50" t="s">
        <v>59</v>
      </c>
      <c r="G15" s="69">
        <v>525.15834375000009</v>
      </c>
      <c r="H15" s="195">
        <v>168050.67</v>
      </c>
      <c r="I15" s="196"/>
      <c r="J15" s="195">
        <f t="shared" si="0"/>
        <v>-525.15834375000009</v>
      </c>
      <c r="K15" s="51"/>
      <c r="L15" s="51"/>
      <c r="M15" s="50" t="s">
        <v>485</v>
      </c>
      <c r="N15" s="45" t="s">
        <v>1695</v>
      </c>
      <c r="O15" s="227">
        <v>45992</v>
      </c>
      <c r="P15" s="45" t="s">
        <v>1923</v>
      </c>
    </row>
    <row r="16" spans="1:16" x14ac:dyDescent="0.25">
      <c r="A16" s="51">
        <f t="shared" si="1"/>
        <v>10</v>
      </c>
      <c r="B16" s="215" t="s">
        <v>15</v>
      </c>
      <c r="C16" s="215" t="s">
        <v>1597</v>
      </c>
      <c r="D16" s="217" t="s">
        <v>1598</v>
      </c>
      <c r="E16" s="218">
        <v>150</v>
      </c>
      <c r="F16" s="50" t="s">
        <v>59</v>
      </c>
      <c r="G16" s="69">
        <v>906.31</v>
      </c>
      <c r="H16" s="195">
        <v>135946.5</v>
      </c>
      <c r="I16" s="196"/>
      <c r="J16" s="195">
        <f t="shared" si="0"/>
        <v>-906.31</v>
      </c>
      <c r="K16" s="51"/>
      <c r="L16" s="51"/>
      <c r="M16" s="50" t="s">
        <v>485</v>
      </c>
      <c r="N16" s="45" t="s">
        <v>1695</v>
      </c>
      <c r="O16" s="227">
        <v>45992</v>
      </c>
      <c r="P16" s="45" t="s">
        <v>1923</v>
      </c>
    </row>
    <row r="17" spans="1:16" x14ac:dyDescent="0.25">
      <c r="A17" s="51">
        <f t="shared" si="1"/>
        <v>11</v>
      </c>
      <c r="B17" s="215" t="s">
        <v>15</v>
      </c>
      <c r="C17" s="215" t="s">
        <v>1593</v>
      </c>
      <c r="D17" s="216" t="s">
        <v>1594</v>
      </c>
      <c r="E17" s="218">
        <v>120</v>
      </c>
      <c r="F17" s="50" t="s">
        <v>59</v>
      </c>
      <c r="G17" s="69">
        <v>906.31</v>
      </c>
      <c r="H17" s="195">
        <v>108757.2</v>
      </c>
      <c r="I17" s="196"/>
      <c r="J17" s="195">
        <f t="shared" si="0"/>
        <v>-906.31</v>
      </c>
      <c r="K17" s="51"/>
      <c r="L17" s="51"/>
      <c r="M17" s="50" t="s">
        <v>485</v>
      </c>
      <c r="N17" s="45" t="s">
        <v>1695</v>
      </c>
      <c r="O17" s="227">
        <v>45992</v>
      </c>
      <c r="P17" s="45" t="s">
        <v>1923</v>
      </c>
    </row>
    <row r="18" spans="1:16" x14ac:dyDescent="0.25">
      <c r="A18" s="51">
        <f t="shared" si="1"/>
        <v>12</v>
      </c>
      <c r="B18" s="215" t="s">
        <v>15</v>
      </c>
      <c r="C18" s="215" t="s">
        <v>1679</v>
      </c>
      <c r="D18" s="217" t="s">
        <v>1680</v>
      </c>
      <c r="E18" s="218">
        <v>1.327</v>
      </c>
      <c r="F18" s="50" t="s">
        <v>287</v>
      </c>
      <c r="G18" s="69">
        <v>79166.669178598342</v>
      </c>
      <c r="H18" s="195">
        <v>105054.17</v>
      </c>
      <c r="I18" s="196"/>
      <c r="J18" s="195">
        <f t="shared" si="0"/>
        <v>-79166.669178598342</v>
      </c>
      <c r="K18" s="51"/>
      <c r="L18" s="51"/>
      <c r="M18" s="50" t="s">
        <v>485</v>
      </c>
      <c r="N18" s="45" t="s">
        <v>1695</v>
      </c>
      <c r="O18" s="227">
        <v>45992</v>
      </c>
      <c r="P18" s="45" t="s">
        <v>1923</v>
      </c>
    </row>
    <row r="19" spans="1:16" x14ac:dyDescent="0.25">
      <c r="A19" s="51">
        <f t="shared" si="1"/>
        <v>13</v>
      </c>
      <c r="B19" s="215" t="s">
        <v>15</v>
      </c>
      <c r="C19" s="215" t="s">
        <v>1613</v>
      </c>
      <c r="D19" s="216" t="s">
        <v>1614</v>
      </c>
      <c r="E19" s="218">
        <v>85</v>
      </c>
      <c r="F19" s="50" t="s">
        <v>59</v>
      </c>
      <c r="G19" s="69">
        <v>1223.17</v>
      </c>
      <c r="H19" s="195">
        <v>103969.45</v>
      </c>
      <c r="I19" s="196"/>
      <c r="J19" s="195">
        <f t="shared" si="0"/>
        <v>-1223.17</v>
      </c>
      <c r="K19" s="51"/>
      <c r="L19" s="51"/>
      <c r="M19" s="50" t="s">
        <v>485</v>
      </c>
      <c r="N19" s="45" t="s">
        <v>1695</v>
      </c>
      <c r="O19" s="227">
        <v>45992</v>
      </c>
      <c r="P19" s="45" t="s">
        <v>1923</v>
      </c>
    </row>
    <row r="20" spans="1:16" x14ac:dyDescent="0.25">
      <c r="A20" s="51">
        <f t="shared" si="1"/>
        <v>14</v>
      </c>
      <c r="B20" s="215" t="s">
        <v>15</v>
      </c>
      <c r="C20" s="215" t="s">
        <v>1634</v>
      </c>
      <c r="D20" s="217" t="s">
        <v>1635</v>
      </c>
      <c r="E20" s="218">
        <v>40</v>
      </c>
      <c r="F20" s="50" t="s">
        <v>23</v>
      </c>
      <c r="G20" s="69">
        <v>2458.33</v>
      </c>
      <c r="H20" s="195">
        <v>98333.2</v>
      </c>
      <c r="I20" s="196"/>
      <c r="J20" s="195">
        <f t="shared" si="0"/>
        <v>-2458.33</v>
      </c>
      <c r="K20" s="51"/>
      <c r="L20" s="51"/>
      <c r="M20" s="50" t="s">
        <v>485</v>
      </c>
      <c r="N20" s="45" t="s">
        <v>1695</v>
      </c>
      <c r="O20" s="227">
        <v>45992</v>
      </c>
      <c r="P20" s="45" t="s">
        <v>1923</v>
      </c>
    </row>
    <row r="21" spans="1:16" x14ac:dyDescent="0.25">
      <c r="A21" s="51">
        <f t="shared" si="1"/>
        <v>15</v>
      </c>
      <c r="B21" s="215" t="s">
        <v>15</v>
      </c>
      <c r="C21" s="215" t="s">
        <v>1642</v>
      </c>
      <c r="D21" s="216" t="s">
        <v>1643</v>
      </c>
      <c r="E21" s="218">
        <v>79</v>
      </c>
      <c r="F21" s="50" t="s">
        <v>23</v>
      </c>
      <c r="G21" s="69">
        <v>1240.2953164556961</v>
      </c>
      <c r="H21" s="195">
        <v>97983.33</v>
      </c>
      <c r="I21" s="196"/>
      <c r="J21" s="195">
        <f t="shared" si="0"/>
        <v>-1240.2953164556961</v>
      </c>
      <c r="K21" s="51"/>
      <c r="L21" s="51"/>
      <c r="M21" s="50" t="s">
        <v>485</v>
      </c>
      <c r="N21" s="45" t="s">
        <v>1695</v>
      </c>
      <c r="O21" s="227">
        <v>45992</v>
      </c>
      <c r="P21" s="45" t="s">
        <v>1923</v>
      </c>
    </row>
    <row r="22" spans="1:16" x14ac:dyDescent="0.25">
      <c r="A22" s="51">
        <f t="shared" si="1"/>
        <v>16</v>
      </c>
      <c r="B22" s="215" t="s">
        <v>15</v>
      </c>
      <c r="C22" s="215" t="s">
        <v>1607</v>
      </c>
      <c r="D22" s="217" t="s">
        <v>1608</v>
      </c>
      <c r="E22" s="218">
        <v>80</v>
      </c>
      <c r="F22" s="50" t="s">
        <v>59</v>
      </c>
      <c r="G22" s="69">
        <v>1223.17</v>
      </c>
      <c r="H22" s="195">
        <v>97853.6</v>
      </c>
      <c r="I22" s="196"/>
      <c r="J22" s="195">
        <f t="shared" si="0"/>
        <v>-1223.17</v>
      </c>
      <c r="K22" s="51"/>
      <c r="L22" s="51"/>
      <c r="M22" s="50" t="s">
        <v>485</v>
      </c>
      <c r="N22" s="45" t="s">
        <v>1695</v>
      </c>
      <c r="O22" s="227">
        <v>45992</v>
      </c>
      <c r="P22" s="45" t="s">
        <v>1923</v>
      </c>
    </row>
    <row r="23" spans="1:16" x14ac:dyDescent="0.25">
      <c r="A23" s="51">
        <f t="shared" si="1"/>
        <v>17</v>
      </c>
      <c r="B23" s="215" t="s">
        <v>15</v>
      </c>
      <c r="C23" s="215" t="s">
        <v>1585</v>
      </c>
      <c r="D23" s="216" t="s">
        <v>1586</v>
      </c>
      <c r="E23" s="218">
        <v>3</v>
      </c>
      <c r="F23" s="50" t="s">
        <v>23</v>
      </c>
      <c r="G23" s="69">
        <v>30825</v>
      </c>
      <c r="H23" s="195">
        <v>92475</v>
      </c>
      <c r="I23" s="196"/>
      <c r="J23" s="195">
        <f t="shared" si="0"/>
        <v>-30825</v>
      </c>
      <c r="K23" s="51"/>
      <c r="L23" s="51"/>
      <c r="M23" s="50" t="s">
        <v>485</v>
      </c>
      <c r="N23" s="45" t="s">
        <v>1695</v>
      </c>
      <c r="O23" s="227">
        <v>45992</v>
      </c>
      <c r="P23" s="45" t="s">
        <v>1923</v>
      </c>
    </row>
    <row r="24" spans="1:16" x14ac:dyDescent="0.25">
      <c r="A24" s="51">
        <f t="shared" si="1"/>
        <v>18</v>
      </c>
      <c r="B24" s="215" t="s">
        <v>15</v>
      </c>
      <c r="C24" s="215" t="s">
        <v>1587</v>
      </c>
      <c r="D24" s="217" t="s">
        <v>1588</v>
      </c>
      <c r="E24" s="218">
        <v>700</v>
      </c>
      <c r="F24" s="50" t="s">
        <v>59</v>
      </c>
      <c r="G24" s="69">
        <v>130.18</v>
      </c>
      <c r="H24" s="195">
        <v>91126</v>
      </c>
      <c r="I24" s="196"/>
      <c r="J24" s="195">
        <f t="shared" si="0"/>
        <v>-130.18</v>
      </c>
      <c r="K24" s="51"/>
      <c r="L24" s="51"/>
      <c r="M24" s="50" t="s">
        <v>485</v>
      </c>
      <c r="N24" s="45" t="s">
        <v>1695</v>
      </c>
      <c r="O24" s="227">
        <v>45992</v>
      </c>
      <c r="P24" s="45" t="s">
        <v>1923</v>
      </c>
    </row>
    <row r="25" spans="1:16" x14ac:dyDescent="0.25">
      <c r="A25" s="51">
        <f t="shared" si="1"/>
        <v>19</v>
      </c>
      <c r="B25" s="51" t="s">
        <v>15</v>
      </c>
      <c r="C25" s="51" t="s">
        <v>1565</v>
      </c>
      <c r="D25" s="225" t="s">
        <v>1566</v>
      </c>
      <c r="E25" s="50">
        <v>180</v>
      </c>
      <c r="F25" s="50" t="s">
        <v>23</v>
      </c>
      <c r="G25" s="69">
        <v>500</v>
      </c>
      <c r="H25" s="195">
        <v>90000</v>
      </c>
      <c r="I25" s="196"/>
      <c r="J25" s="195">
        <f t="shared" si="0"/>
        <v>-500</v>
      </c>
      <c r="K25" s="51"/>
      <c r="L25" s="51"/>
      <c r="M25" s="50" t="s">
        <v>1546</v>
      </c>
      <c r="N25" s="45" t="s">
        <v>1922</v>
      </c>
      <c r="O25" s="45"/>
      <c r="P25" s="45"/>
    </row>
    <row r="26" spans="1:16" x14ac:dyDescent="0.25">
      <c r="A26" s="51">
        <f t="shared" si="1"/>
        <v>20</v>
      </c>
      <c r="B26" s="51" t="s">
        <v>15</v>
      </c>
      <c r="C26" s="51" t="s">
        <v>1567</v>
      </c>
      <c r="D26" s="225" t="s">
        <v>1568</v>
      </c>
      <c r="E26" s="50">
        <v>180</v>
      </c>
      <c r="F26" s="50" t="s">
        <v>23</v>
      </c>
      <c r="G26" s="69">
        <v>500</v>
      </c>
      <c r="H26" s="226">
        <v>90000</v>
      </c>
      <c r="I26" s="196"/>
      <c r="J26" s="195">
        <f t="shared" si="0"/>
        <v>-500</v>
      </c>
      <c r="K26" s="51"/>
      <c r="L26" s="51"/>
      <c r="M26" s="50" t="s">
        <v>1546</v>
      </c>
      <c r="N26" s="45" t="s">
        <v>1922</v>
      </c>
      <c r="O26" s="45"/>
      <c r="P26" s="45"/>
    </row>
    <row r="27" spans="1:16" x14ac:dyDescent="0.25">
      <c r="A27" s="51">
        <f t="shared" si="1"/>
        <v>21</v>
      </c>
      <c r="B27" s="215" t="s">
        <v>15</v>
      </c>
      <c r="C27" s="215" t="s">
        <v>1611</v>
      </c>
      <c r="D27" s="216" t="s">
        <v>1612</v>
      </c>
      <c r="E27" s="218">
        <v>70</v>
      </c>
      <c r="F27" s="50" t="s">
        <v>59</v>
      </c>
      <c r="G27" s="69">
        <v>1223.1699999999998</v>
      </c>
      <c r="H27" s="195">
        <v>85621.9</v>
      </c>
      <c r="I27" s="196"/>
      <c r="J27" s="195">
        <f t="shared" si="0"/>
        <v>-1223.1699999999998</v>
      </c>
      <c r="K27" s="51"/>
      <c r="L27" s="51"/>
      <c r="M27" s="50" t="s">
        <v>485</v>
      </c>
      <c r="N27" s="45" t="s">
        <v>1695</v>
      </c>
      <c r="O27" s="227">
        <v>45992</v>
      </c>
      <c r="P27" s="45" t="s">
        <v>1923</v>
      </c>
    </row>
    <row r="28" spans="1:16" x14ac:dyDescent="0.25">
      <c r="A28" s="51">
        <f t="shared" si="1"/>
        <v>22</v>
      </c>
      <c r="B28" s="215" t="s">
        <v>15</v>
      </c>
      <c r="C28" s="215" t="s">
        <v>1636</v>
      </c>
      <c r="D28" s="217" t="s">
        <v>1637</v>
      </c>
      <c r="E28" s="218">
        <v>20</v>
      </c>
      <c r="F28" s="50" t="s">
        <v>23</v>
      </c>
      <c r="G28" s="69">
        <v>4000</v>
      </c>
      <c r="H28" s="195">
        <v>80000</v>
      </c>
      <c r="I28" s="196"/>
      <c r="J28" s="195">
        <f t="shared" si="0"/>
        <v>-4000</v>
      </c>
      <c r="K28" s="51"/>
      <c r="L28" s="51"/>
      <c r="M28" s="50" t="s">
        <v>485</v>
      </c>
      <c r="N28" s="45" t="s">
        <v>1695</v>
      </c>
      <c r="O28" s="227">
        <v>45992</v>
      </c>
      <c r="P28" s="45" t="s">
        <v>1923</v>
      </c>
    </row>
    <row r="29" spans="1:16" x14ac:dyDescent="0.25">
      <c r="A29" s="51">
        <f t="shared" si="1"/>
        <v>23</v>
      </c>
      <c r="B29" s="215" t="s">
        <v>15</v>
      </c>
      <c r="C29" s="215" t="s">
        <v>1589</v>
      </c>
      <c r="D29" s="216" t="s">
        <v>1590</v>
      </c>
      <c r="E29" s="218">
        <v>85</v>
      </c>
      <c r="F29" s="50" t="s">
        <v>59</v>
      </c>
      <c r="G29" s="69">
        <v>906.31000000000006</v>
      </c>
      <c r="H29" s="195">
        <v>77036.350000000006</v>
      </c>
      <c r="I29" s="196"/>
      <c r="J29" s="195">
        <f t="shared" si="0"/>
        <v>-906.31000000000006</v>
      </c>
      <c r="K29" s="51"/>
      <c r="L29" s="51"/>
      <c r="M29" s="50" t="s">
        <v>485</v>
      </c>
      <c r="N29" s="45" t="s">
        <v>1695</v>
      </c>
      <c r="O29" s="227">
        <v>45992</v>
      </c>
      <c r="P29" s="45" t="s">
        <v>1923</v>
      </c>
    </row>
    <row r="30" spans="1:16" x14ac:dyDescent="0.25">
      <c r="A30" s="51">
        <f t="shared" si="1"/>
        <v>24</v>
      </c>
      <c r="B30" s="215" t="s">
        <v>15</v>
      </c>
      <c r="C30" s="215" t="s">
        <v>1630</v>
      </c>
      <c r="D30" s="217" t="s">
        <v>1631</v>
      </c>
      <c r="E30" s="218">
        <v>3</v>
      </c>
      <c r="F30" s="50" t="s">
        <v>23</v>
      </c>
      <c r="G30" s="69">
        <v>25200</v>
      </c>
      <c r="H30" s="195">
        <v>75600</v>
      </c>
      <c r="I30" s="196"/>
      <c r="J30" s="195">
        <f t="shared" si="0"/>
        <v>-25200</v>
      </c>
      <c r="K30" s="51"/>
      <c r="L30" s="51"/>
      <c r="M30" s="50" t="s">
        <v>485</v>
      </c>
      <c r="N30" s="45" t="s">
        <v>1695</v>
      </c>
      <c r="O30" s="227">
        <v>45992</v>
      </c>
      <c r="P30" s="45" t="s">
        <v>1923</v>
      </c>
    </row>
    <row r="31" spans="1:16" x14ac:dyDescent="0.25">
      <c r="A31" s="51">
        <f t="shared" si="1"/>
        <v>25</v>
      </c>
      <c r="B31" s="215" t="s">
        <v>15</v>
      </c>
      <c r="C31" s="215"/>
      <c r="D31" s="216" t="s">
        <v>1668</v>
      </c>
      <c r="E31" s="218">
        <v>20</v>
      </c>
      <c r="F31" s="50" t="s">
        <v>59</v>
      </c>
      <c r="G31" s="69">
        <v>3567.9059999999999</v>
      </c>
      <c r="H31" s="195">
        <v>71358.12</v>
      </c>
      <c r="I31" s="196"/>
      <c r="J31" s="195">
        <f t="shared" si="0"/>
        <v>-3567.9059999999999</v>
      </c>
      <c r="K31" s="51"/>
      <c r="L31" s="51"/>
      <c r="M31" s="50" t="s">
        <v>485</v>
      </c>
      <c r="N31" s="45" t="s">
        <v>1695</v>
      </c>
      <c r="O31" s="227">
        <v>45992</v>
      </c>
      <c r="P31" s="45" t="s">
        <v>1923</v>
      </c>
    </row>
    <row r="32" spans="1:16" x14ac:dyDescent="0.25">
      <c r="A32" s="51">
        <f t="shared" si="1"/>
        <v>26</v>
      </c>
      <c r="B32" s="51" t="s">
        <v>15</v>
      </c>
      <c r="C32" s="51" t="s">
        <v>1562</v>
      </c>
      <c r="D32" s="225" t="s">
        <v>1563</v>
      </c>
      <c r="E32" s="50">
        <v>50</v>
      </c>
      <c r="F32" s="50" t="s">
        <v>23</v>
      </c>
      <c r="G32" s="69">
        <v>1416.67</v>
      </c>
      <c r="H32" s="195">
        <v>70833.5</v>
      </c>
      <c r="I32" s="196"/>
      <c r="J32" s="195">
        <f t="shared" si="0"/>
        <v>-1416.67</v>
      </c>
      <c r="K32" s="51"/>
      <c r="L32" s="51"/>
      <c r="M32" s="50" t="s">
        <v>1546</v>
      </c>
      <c r="N32" s="45" t="s">
        <v>1922</v>
      </c>
      <c r="O32" s="45"/>
      <c r="P32" s="45"/>
    </row>
    <row r="33" spans="1:16" x14ac:dyDescent="0.25">
      <c r="A33" s="51">
        <f t="shared" si="1"/>
        <v>27</v>
      </c>
      <c r="B33" s="215" t="s">
        <v>15</v>
      </c>
      <c r="C33" s="215" t="s">
        <v>1623</v>
      </c>
      <c r="D33" s="216" t="s">
        <v>1624</v>
      </c>
      <c r="E33" s="218">
        <v>110</v>
      </c>
      <c r="F33" s="50" t="s">
        <v>59</v>
      </c>
      <c r="G33" s="69">
        <v>636.68000000000006</v>
      </c>
      <c r="H33" s="195">
        <v>70034.8</v>
      </c>
      <c r="I33" s="196"/>
      <c r="J33" s="195">
        <f t="shared" si="0"/>
        <v>-636.68000000000006</v>
      </c>
      <c r="K33" s="51"/>
      <c r="L33" s="51"/>
      <c r="M33" s="50" t="s">
        <v>485</v>
      </c>
      <c r="N33" s="45" t="s">
        <v>1695</v>
      </c>
      <c r="O33" s="227">
        <v>45992</v>
      </c>
      <c r="P33" s="45" t="s">
        <v>1923</v>
      </c>
    </row>
    <row r="34" spans="1:16" x14ac:dyDescent="0.25">
      <c r="A34" s="51">
        <f t="shared" si="1"/>
        <v>28</v>
      </c>
      <c r="B34" s="51" t="s">
        <v>15</v>
      </c>
      <c r="C34" s="51" t="s">
        <v>1569</v>
      </c>
      <c r="D34" s="225" t="s">
        <v>1570</v>
      </c>
      <c r="E34" s="50">
        <v>140</v>
      </c>
      <c r="F34" s="50" t="s">
        <v>23</v>
      </c>
      <c r="G34" s="69">
        <v>500</v>
      </c>
      <c r="H34" s="195">
        <v>70000</v>
      </c>
      <c r="I34" s="196"/>
      <c r="J34" s="195">
        <f t="shared" si="0"/>
        <v>-500</v>
      </c>
      <c r="K34" s="51"/>
      <c r="L34" s="51"/>
      <c r="M34" s="50" t="s">
        <v>1546</v>
      </c>
      <c r="N34" s="45" t="s">
        <v>1922</v>
      </c>
      <c r="O34" s="45"/>
      <c r="P34" s="45"/>
    </row>
    <row r="35" spans="1:16" x14ac:dyDescent="0.25">
      <c r="A35" s="51">
        <f t="shared" si="1"/>
        <v>29</v>
      </c>
      <c r="B35" s="215" t="s">
        <v>15</v>
      </c>
      <c r="C35" s="215" t="s">
        <v>1591</v>
      </c>
      <c r="D35" s="216" t="s">
        <v>1592</v>
      </c>
      <c r="E35" s="218">
        <v>75</v>
      </c>
      <c r="F35" s="50" t="s">
        <v>59</v>
      </c>
      <c r="G35" s="69">
        <v>906.31</v>
      </c>
      <c r="H35" s="195">
        <v>67973.25</v>
      </c>
      <c r="I35" s="196"/>
      <c r="J35" s="195">
        <f t="shared" si="0"/>
        <v>-906.31</v>
      </c>
      <c r="K35" s="51"/>
      <c r="L35" s="51"/>
      <c r="M35" s="50" t="s">
        <v>485</v>
      </c>
      <c r="N35" s="45" t="s">
        <v>1695</v>
      </c>
      <c r="O35" s="227">
        <v>45992</v>
      </c>
      <c r="P35" s="45" t="s">
        <v>1923</v>
      </c>
    </row>
    <row r="36" spans="1:16" x14ac:dyDescent="0.25">
      <c r="A36" s="51">
        <f t="shared" si="1"/>
        <v>30</v>
      </c>
      <c r="B36" s="215" t="s">
        <v>15</v>
      </c>
      <c r="C36" s="215" t="s">
        <v>1615</v>
      </c>
      <c r="D36" s="217" t="s">
        <v>1616</v>
      </c>
      <c r="E36" s="218">
        <v>50</v>
      </c>
      <c r="F36" s="50" t="s">
        <v>59</v>
      </c>
      <c r="G36" s="69">
        <v>1223.17</v>
      </c>
      <c r="H36" s="195">
        <v>61158.5</v>
      </c>
      <c r="I36" s="196"/>
      <c r="J36" s="195">
        <f t="shared" si="0"/>
        <v>-1223.17</v>
      </c>
      <c r="K36" s="51"/>
      <c r="L36" s="51"/>
      <c r="M36" s="50" t="s">
        <v>485</v>
      </c>
      <c r="N36" s="45" t="s">
        <v>1695</v>
      </c>
      <c r="O36" s="227">
        <v>45992</v>
      </c>
      <c r="P36" s="45" t="s">
        <v>1923</v>
      </c>
    </row>
    <row r="37" spans="1:16" ht="30" x14ac:dyDescent="0.25">
      <c r="A37" s="51">
        <f t="shared" si="1"/>
        <v>31</v>
      </c>
      <c r="B37" s="215" t="s">
        <v>15</v>
      </c>
      <c r="C37" s="215" t="s">
        <v>1673</v>
      </c>
      <c r="D37" s="216" t="s">
        <v>1674</v>
      </c>
      <c r="E37" s="218">
        <v>72</v>
      </c>
      <c r="F37" s="50" t="s">
        <v>1693</v>
      </c>
      <c r="G37" s="69">
        <v>829.5</v>
      </c>
      <c r="H37" s="195">
        <v>59724</v>
      </c>
      <c r="I37" s="196"/>
      <c r="J37" s="195">
        <f t="shared" si="0"/>
        <v>-829.5</v>
      </c>
      <c r="K37" s="51"/>
      <c r="L37" s="51"/>
      <c r="M37" s="50" t="s">
        <v>485</v>
      </c>
      <c r="N37" s="45" t="s">
        <v>1695</v>
      </c>
      <c r="O37" s="227">
        <v>45992</v>
      </c>
      <c r="P37" s="45" t="s">
        <v>1923</v>
      </c>
    </row>
    <row r="38" spans="1:16" x14ac:dyDescent="0.25">
      <c r="A38" s="51">
        <f t="shared" si="1"/>
        <v>32</v>
      </c>
      <c r="B38" s="215" t="s">
        <v>15</v>
      </c>
      <c r="C38" s="215" t="s">
        <v>1656</v>
      </c>
      <c r="D38" s="217" t="s">
        <v>1657</v>
      </c>
      <c r="E38" s="218">
        <v>176</v>
      </c>
      <c r="F38" s="50" t="s">
        <v>23</v>
      </c>
      <c r="G38" s="69">
        <v>317.5</v>
      </c>
      <c r="H38" s="195">
        <v>55880</v>
      </c>
      <c r="I38" s="196"/>
      <c r="J38" s="195">
        <f t="shared" si="0"/>
        <v>-317.5</v>
      </c>
      <c r="K38" s="51"/>
      <c r="L38" s="51"/>
      <c r="M38" s="50" t="s">
        <v>485</v>
      </c>
      <c r="N38" s="45" t="s">
        <v>1695</v>
      </c>
      <c r="O38" s="227">
        <v>45992</v>
      </c>
      <c r="P38" s="45" t="s">
        <v>1923</v>
      </c>
    </row>
    <row r="39" spans="1:16" x14ac:dyDescent="0.25">
      <c r="A39" s="51">
        <f t="shared" si="1"/>
        <v>33</v>
      </c>
      <c r="B39" s="215" t="s">
        <v>15</v>
      </c>
      <c r="C39" s="215" t="s">
        <v>1603</v>
      </c>
      <c r="D39" s="216" t="s">
        <v>1604</v>
      </c>
      <c r="E39" s="218">
        <v>40</v>
      </c>
      <c r="F39" s="50" t="s">
        <v>59</v>
      </c>
      <c r="G39" s="69">
        <v>1332.67</v>
      </c>
      <c r="H39" s="195">
        <v>53306.8</v>
      </c>
      <c r="I39" s="196"/>
      <c r="J39" s="195">
        <f t="shared" si="0"/>
        <v>-1332.67</v>
      </c>
      <c r="K39" s="51"/>
      <c r="L39" s="51"/>
      <c r="M39" s="50" t="s">
        <v>485</v>
      </c>
      <c r="N39" s="45" t="s">
        <v>1695</v>
      </c>
      <c r="O39" s="227">
        <v>45992</v>
      </c>
      <c r="P39" s="45" t="s">
        <v>1923</v>
      </c>
    </row>
    <row r="40" spans="1:16" x14ac:dyDescent="0.25">
      <c r="A40" s="51">
        <f t="shared" si="1"/>
        <v>34</v>
      </c>
      <c r="B40" s="215" t="s">
        <v>15</v>
      </c>
      <c r="C40" s="215" t="s">
        <v>1652</v>
      </c>
      <c r="D40" s="217" t="s">
        <v>1653</v>
      </c>
      <c r="E40" s="218">
        <v>160</v>
      </c>
      <c r="F40" s="50" t="s">
        <v>23</v>
      </c>
      <c r="G40" s="69">
        <v>330</v>
      </c>
      <c r="H40" s="195">
        <v>52800</v>
      </c>
      <c r="I40" s="196"/>
      <c r="J40" s="195">
        <f t="shared" si="0"/>
        <v>-330</v>
      </c>
      <c r="K40" s="51"/>
      <c r="L40" s="51"/>
      <c r="M40" s="50" t="s">
        <v>485</v>
      </c>
      <c r="N40" s="45" t="s">
        <v>1695</v>
      </c>
      <c r="O40" s="227">
        <v>45992</v>
      </c>
      <c r="P40" s="45" t="s">
        <v>1923</v>
      </c>
    </row>
    <row r="41" spans="1:16" x14ac:dyDescent="0.25">
      <c r="A41" s="51">
        <f t="shared" si="1"/>
        <v>35</v>
      </c>
      <c r="B41" s="215" t="s">
        <v>15</v>
      </c>
      <c r="C41" s="215" t="s">
        <v>1625</v>
      </c>
      <c r="D41" s="216" t="s">
        <v>1626</v>
      </c>
      <c r="E41" s="218">
        <v>80</v>
      </c>
      <c r="F41" s="50" t="s">
        <v>59</v>
      </c>
      <c r="G41" s="69">
        <v>636.68000000000006</v>
      </c>
      <c r="H41" s="195">
        <v>50934.400000000001</v>
      </c>
      <c r="I41" s="196"/>
      <c r="J41" s="195">
        <f t="shared" si="0"/>
        <v>-636.68000000000006</v>
      </c>
      <c r="K41" s="51"/>
      <c r="L41" s="51"/>
      <c r="M41" s="50" t="s">
        <v>485</v>
      </c>
      <c r="N41" s="45" t="s">
        <v>1695</v>
      </c>
      <c r="O41" s="227">
        <v>45992</v>
      </c>
      <c r="P41" s="45" t="s">
        <v>1923</v>
      </c>
    </row>
    <row r="42" spans="1:16" x14ac:dyDescent="0.25">
      <c r="A42" s="51">
        <f t="shared" si="1"/>
        <v>36</v>
      </c>
      <c r="B42" s="51" t="s">
        <v>15</v>
      </c>
      <c r="C42" s="51" t="s">
        <v>1542</v>
      </c>
      <c r="D42" s="70" t="s">
        <v>1543</v>
      </c>
      <c r="E42" s="50">
        <v>12</v>
      </c>
      <c r="F42" s="50" t="s">
        <v>23</v>
      </c>
      <c r="G42" s="69">
        <v>4156.3933333333334</v>
      </c>
      <c r="H42" s="195">
        <v>49876.72</v>
      </c>
      <c r="I42" s="196"/>
      <c r="J42" s="195">
        <f t="shared" si="0"/>
        <v>-4156.3933333333334</v>
      </c>
      <c r="K42" s="51"/>
      <c r="L42" s="51"/>
      <c r="M42" s="50" t="s">
        <v>485</v>
      </c>
      <c r="N42" s="45"/>
      <c r="O42" s="45"/>
      <c r="P42" s="45"/>
    </row>
    <row r="43" spans="1:16" x14ac:dyDescent="0.25">
      <c r="A43" s="51">
        <f t="shared" si="1"/>
        <v>37</v>
      </c>
      <c r="B43" s="51" t="s">
        <v>15</v>
      </c>
      <c r="C43" s="51" t="s">
        <v>1577</v>
      </c>
      <c r="D43" s="68" t="s">
        <v>1578</v>
      </c>
      <c r="E43" s="50">
        <v>160</v>
      </c>
      <c r="F43" s="50" t="s">
        <v>23</v>
      </c>
      <c r="G43" s="69">
        <v>308.65331249999997</v>
      </c>
      <c r="H43" s="195">
        <v>49384.53</v>
      </c>
      <c r="I43" s="196"/>
      <c r="J43" s="195">
        <f t="shared" si="0"/>
        <v>-308.65331249999997</v>
      </c>
      <c r="K43" s="51"/>
      <c r="L43" s="51"/>
      <c r="M43" s="50" t="s">
        <v>1546</v>
      </c>
      <c r="N43" s="45"/>
      <c r="O43" s="45"/>
      <c r="P43" s="45"/>
    </row>
    <row r="44" spans="1:16" x14ac:dyDescent="0.25">
      <c r="A44" s="51">
        <f t="shared" si="1"/>
        <v>38</v>
      </c>
      <c r="B44" s="51" t="s">
        <v>15</v>
      </c>
      <c r="C44" s="51" t="s">
        <v>1540</v>
      </c>
      <c r="D44" s="70" t="s">
        <v>1541</v>
      </c>
      <c r="E44" s="50">
        <v>21</v>
      </c>
      <c r="F44" s="50" t="s">
        <v>23</v>
      </c>
      <c r="G44" s="69">
        <v>2338.9676190476189</v>
      </c>
      <c r="H44" s="195">
        <v>49118.32</v>
      </c>
      <c r="I44" s="196"/>
      <c r="J44" s="195">
        <f t="shared" si="0"/>
        <v>-2338.9676190476189</v>
      </c>
      <c r="K44" s="51"/>
      <c r="L44" s="51"/>
      <c r="M44" s="50" t="s">
        <v>485</v>
      </c>
      <c r="N44" s="45"/>
      <c r="O44" s="45"/>
      <c r="P44" s="45"/>
    </row>
    <row r="45" spans="1:16" x14ac:dyDescent="0.25">
      <c r="A45" s="51">
        <f t="shared" si="1"/>
        <v>39</v>
      </c>
      <c r="B45" s="51" t="s">
        <v>15</v>
      </c>
      <c r="C45" s="51" t="s">
        <v>1538</v>
      </c>
      <c r="D45" s="68" t="s">
        <v>1539</v>
      </c>
      <c r="E45" s="50">
        <v>3</v>
      </c>
      <c r="F45" s="50" t="s">
        <v>23</v>
      </c>
      <c r="G45" s="69">
        <v>16308.983333333332</v>
      </c>
      <c r="H45" s="195">
        <v>48926.95</v>
      </c>
      <c r="I45" s="196"/>
      <c r="J45" s="195">
        <f t="shared" si="0"/>
        <v>-16308.983333333332</v>
      </c>
      <c r="K45" s="51"/>
      <c r="L45" s="51"/>
      <c r="M45" s="50" t="s">
        <v>485</v>
      </c>
      <c r="N45" s="45"/>
      <c r="O45" s="45"/>
      <c r="P45" s="45"/>
    </row>
    <row r="46" spans="1:16" x14ac:dyDescent="0.25">
      <c r="A46" s="51">
        <f t="shared" si="1"/>
        <v>40</v>
      </c>
      <c r="B46" s="51" t="s">
        <v>15</v>
      </c>
      <c r="C46" s="51" t="s">
        <v>1536</v>
      </c>
      <c r="D46" s="70" t="s">
        <v>1537</v>
      </c>
      <c r="E46" s="50">
        <v>6.3</v>
      </c>
      <c r="F46" s="50" t="s">
        <v>1692</v>
      </c>
      <c r="G46" s="69">
        <v>7741.666666666667</v>
      </c>
      <c r="H46" s="195">
        <v>48772.5</v>
      </c>
      <c r="I46" s="196"/>
      <c r="J46" s="195">
        <f t="shared" si="0"/>
        <v>-7741.666666666667</v>
      </c>
      <c r="K46" s="51"/>
      <c r="L46" s="51"/>
      <c r="M46" s="50" t="s">
        <v>485</v>
      </c>
      <c r="N46" s="45"/>
      <c r="O46" s="45"/>
      <c r="P46" s="45"/>
    </row>
    <row r="47" spans="1:16" x14ac:dyDescent="0.25">
      <c r="A47" s="51">
        <f t="shared" si="1"/>
        <v>41</v>
      </c>
      <c r="B47" s="51" t="s">
        <v>15</v>
      </c>
      <c r="C47" s="51" t="s">
        <v>1534</v>
      </c>
      <c r="D47" s="68" t="s">
        <v>1535</v>
      </c>
      <c r="E47" s="50">
        <v>19</v>
      </c>
      <c r="F47" s="50" t="s">
        <v>23</v>
      </c>
      <c r="G47" s="69">
        <v>2553.5347368421053</v>
      </c>
      <c r="H47" s="195">
        <v>48517.16</v>
      </c>
      <c r="I47" s="196"/>
      <c r="J47" s="195">
        <f t="shared" si="0"/>
        <v>-2553.5347368421053</v>
      </c>
      <c r="K47" s="51"/>
      <c r="L47" s="51"/>
      <c r="M47" s="50" t="s">
        <v>485</v>
      </c>
      <c r="N47" s="45"/>
      <c r="O47" s="45"/>
      <c r="P47" s="45"/>
    </row>
    <row r="48" spans="1:16" x14ac:dyDescent="0.25">
      <c r="A48" s="51">
        <f t="shared" si="1"/>
        <v>42</v>
      </c>
      <c r="B48" s="51" t="s">
        <v>15</v>
      </c>
      <c r="C48" s="51" t="s">
        <v>1532</v>
      </c>
      <c r="D48" s="70" t="s">
        <v>1533</v>
      </c>
      <c r="E48" s="50">
        <v>2</v>
      </c>
      <c r="F48" s="50" t="s">
        <v>23</v>
      </c>
      <c r="G48" s="69">
        <v>24131.395</v>
      </c>
      <c r="H48" s="195">
        <v>48262.79</v>
      </c>
      <c r="I48" s="196"/>
      <c r="J48" s="195">
        <f t="shared" si="0"/>
        <v>-24131.395</v>
      </c>
      <c r="K48" s="51"/>
      <c r="L48" s="51"/>
      <c r="M48" s="50" t="s">
        <v>485</v>
      </c>
      <c r="N48" s="45"/>
      <c r="O48" s="45"/>
      <c r="P48" s="45"/>
    </row>
    <row r="49" spans="1:16" x14ac:dyDescent="0.25">
      <c r="A49" s="51">
        <f t="shared" si="1"/>
        <v>43</v>
      </c>
      <c r="B49" s="215" t="s">
        <v>15</v>
      </c>
      <c r="C49" s="215" t="s">
        <v>1530</v>
      </c>
      <c r="D49" s="216" t="s">
        <v>1531</v>
      </c>
      <c r="E49" s="218">
        <v>10</v>
      </c>
      <c r="F49" s="50" t="s">
        <v>23</v>
      </c>
      <c r="G49" s="69">
        <v>4743.5889999999999</v>
      </c>
      <c r="H49" s="195">
        <v>47435.89</v>
      </c>
      <c r="I49" s="196"/>
      <c r="J49" s="195">
        <f t="shared" si="0"/>
        <v>-4743.5889999999999</v>
      </c>
      <c r="K49" s="51"/>
      <c r="L49" s="51"/>
      <c r="M49" s="50" t="s">
        <v>485</v>
      </c>
      <c r="N49" s="45" t="s">
        <v>1695</v>
      </c>
      <c r="O49" s="227">
        <v>45992</v>
      </c>
      <c r="P49" s="45" t="s">
        <v>1923</v>
      </c>
    </row>
    <row r="50" spans="1:16" x14ac:dyDescent="0.25">
      <c r="A50" s="51">
        <f t="shared" si="1"/>
        <v>44</v>
      </c>
      <c r="B50" s="220" t="s">
        <v>15</v>
      </c>
      <c r="C50" s="220" t="s">
        <v>1530</v>
      </c>
      <c r="D50" s="221" t="s">
        <v>1531</v>
      </c>
      <c r="E50" s="222">
        <v>10</v>
      </c>
      <c r="F50" s="50" t="s">
        <v>23</v>
      </c>
      <c r="G50" s="69">
        <v>4743.5889999999999</v>
      </c>
      <c r="H50" s="195">
        <v>47435.89</v>
      </c>
      <c r="I50" s="196"/>
      <c r="J50" s="195">
        <f t="shared" si="0"/>
        <v>-4743.5889999999999</v>
      </c>
      <c r="K50" s="51"/>
      <c r="L50" s="51"/>
      <c r="M50" s="50" t="s">
        <v>485</v>
      </c>
      <c r="N50" s="45"/>
      <c r="O50" s="45"/>
      <c r="P50" s="45"/>
    </row>
    <row r="51" spans="1:16" x14ac:dyDescent="0.25">
      <c r="A51" s="51">
        <f t="shared" si="1"/>
        <v>45</v>
      </c>
      <c r="B51" s="51" t="s">
        <v>15</v>
      </c>
      <c r="C51" s="51" t="s">
        <v>1528</v>
      </c>
      <c r="D51" s="68" t="s">
        <v>1529</v>
      </c>
      <c r="E51" s="50">
        <v>38</v>
      </c>
      <c r="F51" s="50" t="s">
        <v>23</v>
      </c>
      <c r="G51" s="69">
        <v>1246.8336842105264</v>
      </c>
      <c r="H51" s="195">
        <v>47379.68</v>
      </c>
      <c r="I51" s="196"/>
      <c r="J51" s="195">
        <f t="shared" si="0"/>
        <v>-1246.8336842105264</v>
      </c>
      <c r="K51" s="51"/>
      <c r="L51" s="51"/>
      <c r="M51" s="50" t="s">
        <v>485</v>
      </c>
      <c r="N51" s="45"/>
      <c r="O51" s="45"/>
      <c r="P51" s="45"/>
    </row>
    <row r="52" spans="1:16" ht="30" x14ac:dyDescent="0.25">
      <c r="A52" s="51">
        <f t="shared" si="1"/>
        <v>46</v>
      </c>
      <c r="B52" s="215" t="s">
        <v>15</v>
      </c>
      <c r="C52" s="215" t="s">
        <v>1675</v>
      </c>
      <c r="D52" s="217" t="s">
        <v>1676</v>
      </c>
      <c r="E52" s="218">
        <v>36</v>
      </c>
      <c r="F52" s="50" t="s">
        <v>1693</v>
      </c>
      <c r="G52" s="69">
        <v>1310.75</v>
      </c>
      <c r="H52" s="195">
        <v>47187</v>
      </c>
      <c r="I52" s="196"/>
      <c r="J52" s="195">
        <f t="shared" si="0"/>
        <v>-1310.75</v>
      </c>
      <c r="K52" s="51"/>
      <c r="L52" s="51"/>
      <c r="M52" s="50" t="s">
        <v>485</v>
      </c>
      <c r="N52" s="45" t="s">
        <v>1695</v>
      </c>
      <c r="O52" s="227">
        <v>45992</v>
      </c>
      <c r="P52" s="45" t="s">
        <v>1923</v>
      </c>
    </row>
    <row r="53" spans="1:16" x14ac:dyDescent="0.25">
      <c r="A53" s="51">
        <f t="shared" si="1"/>
        <v>47</v>
      </c>
      <c r="B53" s="51" t="s">
        <v>15</v>
      </c>
      <c r="C53" s="51" t="s">
        <v>1526</v>
      </c>
      <c r="D53" s="68" t="s">
        <v>1527</v>
      </c>
      <c r="E53" s="50">
        <v>8</v>
      </c>
      <c r="F53" s="50" t="s">
        <v>23</v>
      </c>
      <c r="G53" s="69">
        <v>5888.8912499999997</v>
      </c>
      <c r="H53" s="195">
        <v>47111.13</v>
      </c>
      <c r="I53" s="196"/>
      <c r="J53" s="195">
        <f t="shared" si="0"/>
        <v>-5888.8912499999997</v>
      </c>
      <c r="K53" s="51"/>
      <c r="L53" s="51"/>
      <c r="M53" s="50" t="s">
        <v>485</v>
      </c>
      <c r="N53" s="45"/>
      <c r="O53" s="45"/>
      <c r="P53" s="45"/>
    </row>
    <row r="54" spans="1:16" ht="30" x14ac:dyDescent="0.25">
      <c r="A54" s="51">
        <f t="shared" si="1"/>
        <v>48</v>
      </c>
      <c r="B54" s="215" t="s">
        <v>15</v>
      </c>
      <c r="C54" s="215" t="s">
        <v>1644</v>
      </c>
      <c r="D54" s="217" t="s">
        <v>1645</v>
      </c>
      <c r="E54" s="218">
        <v>18</v>
      </c>
      <c r="F54" s="50" t="s">
        <v>23</v>
      </c>
      <c r="G54" s="69">
        <v>2611.3988888888889</v>
      </c>
      <c r="H54" s="195">
        <v>47005.18</v>
      </c>
      <c r="I54" s="196"/>
      <c r="J54" s="195">
        <f t="shared" si="0"/>
        <v>-2611.3988888888889</v>
      </c>
      <c r="K54" s="51"/>
      <c r="L54" s="51"/>
      <c r="M54" s="50" t="s">
        <v>485</v>
      </c>
      <c r="N54" s="45" t="s">
        <v>1695</v>
      </c>
      <c r="O54" s="227">
        <v>45992</v>
      </c>
      <c r="P54" s="45" t="s">
        <v>1923</v>
      </c>
    </row>
    <row r="55" spans="1:16" x14ac:dyDescent="0.25">
      <c r="A55" s="51">
        <f t="shared" si="1"/>
        <v>49</v>
      </c>
      <c r="B55" s="51" t="s">
        <v>15</v>
      </c>
      <c r="C55" s="51" t="s">
        <v>1524</v>
      </c>
      <c r="D55" s="68" t="s">
        <v>1525</v>
      </c>
      <c r="E55" s="50">
        <v>2</v>
      </c>
      <c r="F55" s="50" t="s">
        <v>23</v>
      </c>
      <c r="G55" s="69">
        <v>23250</v>
      </c>
      <c r="H55" s="195">
        <v>46500</v>
      </c>
      <c r="I55" s="196"/>
      <c r="J55" s="195">
        <f t="shared" si="0"/>
        <v>-23250</v>
      </c>
      <c r="K55" s="51"/>
      <c r="L55" s="51"/>
      <c r="M55" s="50" t="s">
        <v>485</v>
      </c>
      <c r="N55" s="45"/>
      <c r="O55" s="45"/>
      <c r="P55" s="45"/>
    </row>
    <row r="56" spans="1:16" x14ac:dyDescent="0.25">
      <c r="A56" s="51">
        <f t="shared" si="1"/>
        <v>50</v>
      </c>
      <c r="B56" s="51" t="s">
        <v>15</v>
      </c>
      <c r="C56" s="51" t="s">
        <v>1522</v>
      </c>
      <c r="D56" s="70" t="s">
        <v>1523</v>
      </c>
      <c r="E56" s="50">
        <v>6</v>
      </c>
      <c r="F56" s="50" t="s">
        <v>23</v>
      </c>
      <c r="G56" s="69">
        <v>7535</v>
      </c>
      <c r="H56" s="195">
        <v>45210</v>
      </c>
      <c r="I56" s="196"/>
      <c r="J56" s="195">
        <f t="shared" si="0"/>
        <v>-7535</v>
      </c>
      <c r="K56" s="51"/>
      <c r="L56" s="51"/>
      <c r="M56" s="50" t="s">
        <v>485</v>
      </c>
      <c r="N56" s="45"/>
      <c r="O56" s="45"/>
      <c r="P56" s="45"/>
    </row>
    <row r="57" spans="1:16" x14ac:dyDescent="0.25">
      <c r="A57" s="51">
        <f t="shared" si="1"/>
        <v>51</v>
      </c>
      <c r="B57" s="215" t="s">
        <v>15</v>
      </c>
      <c r="C57" s="215" t="s">
        <v>1520</v>
      </c>
      <c r="D57" s="216" t="s">
        <v>1521</v>
      </c>
      <c r="E57" s="218">
        <v>3.456</v>
      </c>
      <c r="F57" s="50" t="s">
        <v>1692</v>
      </c>
      <c r="G57" s="69">
        <v>13000</v>
      </c>
      <c r="H57" s="195">
        <v>44928</v>
      </c>
      <c r="I57" s="196"/>
      <c r="J57" s="195">
        <f t="shared" si="0"/>
        <v>-13000</v>
      </c>
      <c r="K57" s="51"/>
      <c r="L57" s="51"/>
      <c r="M57" s="50" t="s">
        <v>485</v>
      </c>
      <c r="N57" s="45" t="s">
        <v>1695</v>
      </c>
      <c r="O57" s="227">
        <v>45992</v>
      </c>
      <c r="P57" s="45" t="s">
        <v>1923</v>
      </c>
    </row>
    <row r="58" spans="1:16" x14ac:dyDescent="0.25">
      <c r="A58" s="51">
        <f t="shared" si="1"/>
        <v>52</v>
      </c>
      <c r="B58" s="220" t="s">
        <v>15</v>
      </c>
      <c r="C58" s="220" t="s">
        <v>1520</v>
      </c>
      <c r="D58" s="221" t="s">
        <v>1521</v>
      </c>
      <c r="E58" s="222">
        <v>3.456</v>
      </c>
      <c r="F58" s="50" t="s">
        <v>1692</v>
      </c>
      <c r="G58" s="69">
        <v>13000</v>
      </c>
      <c r="H58" s="195">
        <v>44928</v>
      </c>
      <c r="I58" s="196"/>
      <c r="J58" s="195">
        <f t="shared" si="0"/>
        <v>-13000</v>
      </c>
      <c r="K58" s="51"/>
      <c r="L58" s="51"/>
      <c r="M58" s="50" t="s">
        <v>485</v>
      </c>
      <c r="N58" s="45"/>
      <c r="O58" s="45"/>
      <c r="P58" s="45"/>
    </row>
    <row r="59" spans="1:16" x14ac:dyDescent="0.25">
      <c r="A59" s="51">
        <f t="shared" si="1"/>
        <v>53</v>
      </c>
      <c r="B59" s="215" t="s">
        <v>15</v>
      </c>
      <c r="C59" s="215" t="s">
        <v>1621</v>
      </c>
      <c r="D59" s="216" t="s">
        <v>1622</v>
      </c>
      <c r="E59" s="218">
        <v>70</v>
      </c>
      <c r="F59" s="50" t="s">
        <v>59</v>
      </c>
      <c r="G59" s="69">
        <v>636.67999999999995</v>
      </c>
      <c r="H59" s="195">
        <v>44567.6</v>
      </c>
      <c r="I59" s="196"/>
      <c r="J59" s="195">
        <f t="shared" si="0"/>
        <v>-636.67999999999995</v>
      </c>
      <c r="K59" s="51"/>
      <c r="L59" s="51"/>
      <c r="M59" s="50" t="s">
        <v>485</v>
      </c>
      <c r="N59" s="45" t="s">
        <v>1695</v>
      </c>
      <c r="O59" s="227">
        <v>45992</v>
      </c>
      <c r="P59" s="45" t="s">
        <v>1923</v>
      </c>
    </row>
    <row r="60" spans="1:16" x14ac:dyDescent="0.25">
      <c r="A60" s="51">
        <f t="shared" si="1"/>
        <v>54</v>
      </c>
      <c r="B60" s="51" t="s">
        <v>15</v>
      </c>
      <c r="C60" s="51" t="s">
        <v>1518</v>
      </c>
      <c r="D60" s="70" t="s">
        <v>1519</v>
      </c>
      <c r="E60" s="50">
        <v>39</v>
      </c>
      <c r="F60" s="50" t="s">
        <v>23</v>
      </c>
      <c r="G60" s="69">
        <v>1137.5</v>
      </c>
      <c r="H60" s="195">
        <v>44362.5</v>
      </c>
      <c r="I60" s="196"/>
      <c r="J60" s="195">
        <f t="shared" si="0"/>
        <v>-1137.5</v>
      </c>
      <c r="K60" s="51"/>
      <c r="L60" s="51"/>
      <c r="M60" s="50" t="s">
        <v>485</v>
      </c>
      <c r="N60" s="45"/>
      <c r="O60" s="45"/>
      <c r="P60" s="45"/>
    </row>
    <row r="61" spans="1:16" x14ac:dyDescent="0.25">
      <c r="A61" s="51">
        <f t="shared" si="1"/>
        <v>55</v>
      </c>
      <c r="B61" s="51" t="s">
        <v>15</v>
      </c>
      <c r="C61" s="51" t="s">
        <v>1516</v>
      </c>
      <c r="D61" s="68" t="s">
        <v>1517</v>
      </c>
      <c r="E61" s="50">
        <v>87.5</v>
      </c>
      <c r="F61" s="50" t="s">
        <v>140</v>
      </c>
      <c r="G61" s="69">
        <v>506.73005714285711</v>
      </c>
      <c r="H61" s="195">
        <v>44338.879999999997</v>
      </c>
      <c r="I61" s="196"/>
      <c r="J61" s="195">
        <f t="shared" si="0"/>
        <v>-506.73005714285711</v>
      </c>
      <c r="K61" s="51"/>
      <c r="L61" s="51"/>
      <c r="M61" s="50" t="s">
        <v>485</v>
      </c>
      <c r="N61" s="45"/>
      <c r="O61" s="45"/>
      <c r="P61" s="45"/>
    </row>
    <row r="62" spans="1:16" x14ac:dyDescent="0.25">
      <c r="A62" s="51">
        <f t="shared" si="1"/>
        <v>56</v>
      </c>
      <c r="B62" s="215" t="s">
        <v>15</v>
      </c>
      <c r="C62" s="215" t="s">
        <v>1609</v>
      </c>
      <c r="D62" s="217" t="s">
        <v>1610</v>
      </c>
      <c r="E62" s="218">
        <v>35</v>
      </c>
      <c r="F62" s="50" t="s">
        <v>59</v>
      </c>
      <c r="G62" s="69">
        <v>1223.1699999999998</v>
      </c>
      <c r="H62" s="195">
        <v>42810.95</v>
      </c>
      <c r="I62" s="196"/>
      <c r="J62" s="195">
        <f t="shared" si="0"/>
        <v>-1223.1699999999998</v>
      </c>
      <c r="K62" s="51"/>
      <c r="L62" s="51"/>
      <c r="M62" s="50" t="s">
        <v>485</v>
      </c>
      <c r="N62" s="45" t="s">
        <v>1695</v>
      </c>
      <c r="O62" s="227">
        <v>45992</v>
      </c>
      <c r="P62" s="45" t="s">
        <v>1923</v>
      </c>
    </row>
    <row r="63" spans="1:16" x14ac:dyDescent="0.25">
      <c r="A63" s="51">
        <f t="shared" si="1"/>
        <v>57</v>
      </c>
      <c r="B63" s="51" t="s">
        <v>15</v>
      </c>
      <c r="C63" s="51" t="s">
        <v>1514</v>
      </c>
      <c r="D63" s="68" t="s">
        <v>1515</v>
      </c>
      <c r="E63" s="50">
        <v>42</v>
      </c>
      <c r="F63" s="50" t="s">
        <v>23</v>
      </c>
      <c r="G63" s="69">
        <v>1007.3328571428572</v>
      </c>
      <c r="H63" s="195">
        <v>42307.98</v>
      </c>
      <c r="I63" s="196"/>
      <c r="J63" s="195">
        <f t="shared" si="0"/>
        <v>-1007.3328571428572</v>
      </c>
      <c r="K63" s="51"/>
      <c r="L63" s="51"/>
      <c r="M63" s="50" t="s">
        <v>485</v>
      </c>
      <c r="N63" s="45"/>
      <c r="O63" s="45"/>
      <c r="P63" s="45"/>
    </row>
    <row r="64" spans="1:16" x14ac:dyDescent="0.25">
      <c r="A64" s="51">
        <f t="shared" si="1"/>
        <v>58</v>
      </c>
      <c r="B64" s="51" t="s">
        <v>15</v>
      </c>
      <c r="C64" s="51" t="s">
        <v>1512</v>
      </c>
      <c r="D64" s="70" t="s">
        <v>1513</v>
      </c>
      <c r="E64" s="50">
        <v>6</v>
      </c>
      <c r="F64" s="50" t="s">
        <v>23</v>
      </c>
      <c r="G64" s="69">
        <v>7000</v>
      </c>
      <c r="H64" s="195">
        <v>42000</v>
      </c>
      <c r="I64" s="196"/>
      <c r="J64" s="195">
        <f t="shared" si="0"/>
        <v>-7000</v>
      </c>
      <c r="K64" s="51"/>
      <c r="L64" s="51"/>
      <c r="M64" s="50" t="s">
        <v>485</v>
      </c>
      <c r="N64" s="45"/>
      <c r="O64" s="45"/>
      <c r="P64" s="45"/>
    </row>
    <row r="65" spans="1:16" x14ac:dyDescent="0.25">
      <c r="A65" s="51">
        <f t="shared" si="1"/>
        <v>59</v>
      </c>
      <c r="B65" s="51" t="s">
        <v>15</v>
      </c>
      <c r="C65" s="51" t="s">
        <v>1510</v>
      </c>
      <c r="D65" s="68" t="s">
        <v>1511</v>
      </c>
      <c r="E65" s="50">
        <v>21</v>
      </c>
      <c r="F65" s="50" t="s">
        <v>23</v>
      </c>
      <c r="G65" s="69">
        <v>1948.4514285714288</v>
      </c>
      <c r="H65" s="195">
        <v>40917.480000000003</v>
      </c>
      <c r="I65" s="196"/>
      <c r="J65" s="195">
        <f t="shared" si="0"/>
        <v>-1948.4514285714288</v>
      </c>
      <c r="K65" s="51"/>
      <c r="L65" s="51"/>
      <c r="M65" s="50" t="s">
        <v>485</v>
      </c>
      <c r="N65" s="45"/>
      <c r="O65" s="45"/>
      <c r="P65" s="45"/>
    </row>
    <row r="66" spans="1:16" x14ac:dyDescent="0.25">
      <c r="A66" s="51">
        <f t="shared" si="1"/>
        <v>60</v>
      </c>
      <c r="B66" s="51" t="s">
        <v>15</v>
      </c>
      <c r="C66" s="51" t="s">
        <v>1508</v>
      </c>
      <c r="D66" s="70" t="s">
        <v>1509</v>
      </c>
      <c r="E66" s="50">
        <v>196</v>
      </c>
      <c r="F66" s="50" t="s">
        <v>23</v>
      </c>
      <c r="G66" s="69">
        <v>207.29494897959182</v>
      </c>
      <c r="H66" s="195">
        <v>40629.81</v>
      </c>
      <c r="I66" s="196"/>
      <c r="J66" s="195">
        <f t="shared" si="0"/>
        <v>-207.29494897959182</v>
      </c>
      <c r="K66" s="51"/>
      <c r="L66" s="51"/>
      <c r="M66" s="50" t="s">
        <v>485</v>
      </c>
      <c r="N66" s="45"/>
      <c r="O66" s="45"/>
      <c r="P66" s="45"/>
    </row>
    <row r="67" spans="1:16" x14ac:dyDescent="0.25">
      <c r="A67" s="51">
        <f t="shared" si="1"/>
        <v>61</v>
      </c>
      <c r="B67" s="215" t="s">
        <v>15</v>
      </c>
      <c r="C67" s="215" t="s">
        <v>1581</v>
      </c>
      <c r="D67" s="216" t="s">
        <v>1582</v>
      </c>
      <c r="E67" s="218">
        <v>3</v>
      </c>
      <c r="F67" s="50" t="s">
        <v>23</v>
      </c>
      <c r="G67" s="69">
        <v>13536.25</v>
      </c>
      <c r="H67" s="195">
        <v>40608.75</v>
      </c>
      <c r="I67" s="196"/>
      <c r="J67" s="195">
        <f t="shared" si="0"/>
        <v>-13536.25</v>
      </c>
      <c r="K67" s="51"/>
      <c r="L67" s="51"/>
      <c r="M67" s="50" t="s">
        <v>485</v>
      </c>
      <c r="N67" s="45" t="s">
        <v>1695</v>
      </c>
      <c r="O67" s="227">
        <v>45992</v>
      </c>
      <c r="P67" s="45" t="s">
        <v>1923</v>
      </c>
    </row>
    <row r="68" spans="1:16" x14ac:dyDescent="0.25">
      <c r="A68" s="51">
        <f t="shared" si="1"/>
        <v>62</v>
      </c>
      <c r="B68" s="51" t="s">
        <v>15</v>
      </c>
      <c r="C68" s="51" t="s">
        <v>1506</v>
      </c>
      <c r="D68" s="70" t="s">
        <v>1507</v>
      </c>
      <c r="E68" s="50">
        <v>1365</v>
      </c>
      <c r="F68" s="50" t="s">
        <v>23</v>
      </c>
      <c r="G68" s="69">
        <v>29.404586080586082</v>
      </c>
      <c r="H68" s="195">
        <v>40137.26</v>
      </c>
      <c r="I68" s="196"/>
      <c r="J68" s="195">
        <f t="shared" si="0"/>
        <v>-29.404586080586082</v>
      </c>
      <c r="K68" s="51"/>
      <c r="L68" s="51"/>
      <c r="M68" s="50" t="s">
        <v>485</v>
      </c>
      <c r="N68" s="45"/>
      <c r="O68" s="45"/>
      <c r="P68" s="45"/>
    </row>
    <row r="69" spans="1:16" x14ac:dyDescent="0.25">
      <c r="A69" s="51">
        <f t="shared" si="1"/>
        <v>63</v>
      </c>
      <c r="B69" s="220" t="s">
        <v>15</v>
      </c>
      <c r="C69" s="220" t="s">
        <v>1504</v>
      </c>
      <c r="D69" s="223" t="s">
        <v>1505</v>
      </c>
      <c r="E69" s="222">
        <v>90</v>
      </c>
      <c r="F69" s="50" t="s">
        <v>18</v>
      </c>
      <c r="G69" s="69">
        <v>445.39155555555556</v>
      </c>
      <c r="H69" s="195">
        <v>40085.24</v>
      </c>
      <c r="I69" s="196"/>
      <c r="J69" s="195">
        <f t="shared" si="0"/>
        <v>-445.39155555555556</v>
      </c>
      <c r="K69" s="51"/>
      <c r="L69" s="51"/>
      <c r="M69" s="50" t="s">
        <v>485</v>
      </c>
      <c r="N69" s="45"/>
      <c r="O69" s="45"/>
      <c r="P69" s="45"/>
    </row>
    <row r="70" spans="1:16" x14ac:dyDescent="0.25">
      <c r="A70" s="51">
        <f t="shared" si="1"/>
        <v>64</v>
      </c>
      <c r="B70" s="51" t="s">
        <v>15</v>
      </c>
      <c r="C70" s="51" t="s">
        <v>1564</v>
      </c>
      <c r="D70" s="225" t="s">
        <v>1505</v>
      </c>
      <c r="E70" s="50">
        <v>90</v>
      </c>
      <c r="F70" s="50" t="s">
        <v>18</v>
      </c>
      <c r="G70" s="69">
        <v>445.39155555555556</v>
      </c>
      <c r="H70" s="195">
        <v>40085.24</v>
      </c>
      <c r="I70" s="196"/>
      <c r="J70" s="195">
        <f t="shared" si="0"/>
        <v>-445.39155555555556</v>
      </c>
      <c r="K70" s="51"/>
      <c r="L70" s="51"/>
      <c r="M70" s="50" t="s">
        <v>1546</v>
      </c>
      <c r="N70" s="45" t="s">
        <v>1922</v>
      </c>
      <c r="O70" s="45"/>
      <c r="P70" s="45"/>
    </row>
    <row r="71" spans="1:16" x14ac:dyDescent="0.25">
      <c r="A71" s="51">
        <f t="shared" si="1"/>
        <v>65</v>
      </c>
      <c r="B71" s="215" t="s">
        <v>15</v>
      </c>
      <c r="C71" s="215" t="s">
        <v>1601</v>
      </c>
      <c r="D71" s="216" t="s">
        <v>1602</v>
      </c>
      <c r="E71" s="218">
        <v>30</v>
      </c>
      <c r="F71" s="50" t="s">
        <v>59</v>
      </c>
      <c r="G71" s="69">
        <v>1332.6699999999998</v>
      </c>
      <c r="H71" s="195">
        <v>39980.1</v>
      </c>
      <c r="I71" s="196"/>
      <c r="J71" s="195">
        <f t="shared" si="0"/>
        <v>-1332.6699999999998</v>
      </c>
      <c r="K71" s="51"/>
      <c r="L71" s="51"/>
      <c r="M71" s="50" t="s">
        <v>485</v>
      </c>
      <c r="N71" s="45" t="s">
        <v>1695</v>
      </c>
      <c r="O71" s="227">
        <v>45992</v>
      </c>
      <c r="P71" s="45" t="s">
        <v>1923</v>
      </c>
    </row>
    <row r="72" spans="1:16" x14ac:dyDescent="0.25">
      <c r="A72" s="51">
        <f t="shared" si="1"/>
        <v>66</v>
      </c>
      <c r="B72" s="51" t="s">
        <v>15</v>
      </c>
      <c r="C72" s="51" t="s">
        <v>1502</v>
      </c>
      <c r="D72" s="70" t="s">
        <v>1503</v>
      </c>
      <c r="E72" s="50">
        <v>479</v>
      </c>
      <c r="F72" s="50" t="s">
        <v>23</v>
      </c>
      <c r="G72" s="69">
        <v>82.97091858037578</v>
      </c>
      <c r="H72" s="195">
        <v>39743.07</v>
      </c>
      <c r="I72" s="196"/>
      <c r="J72" s="195">
        <f t="shared" ref="J72:J135" si="2">I72-G72</f>
        <v>-82.97091858037578</v>
      </c>
      <c r="K72" s="51"/>
      <c r="L72" s="51"/>
      <c r="M72" s="50" t="s">
        <v>485</v>
      </c>
      <c r="N72" s="45"/>
      <c r="O72" s="45"/>
      <c r="P72" s="45"/>
    </row>
    <row r="73" spans="1:16" x14ac:dyDescent="0.25">
      <c r="A73" s="51">
        <f t="shared" ref="A73:A136" si="3">A72+1</f>
        <v>67</v>
      </c>
      <c r="B73" s="51" t="s">
        <v>15</v>
      </c>
      <c r="C73" s="51" t="s">
        <v>1500</v>
      </c>
      <c r="D73" s="68" t="s">
        <v>1501</v>
      </c>
      <c r="E73" s="50">
        <v>165</v>
      </c>
      <c r="F73" s="50" t="s">
        <v>140</v>
      </c>
      <c r="G73" s="69">
        <v>240.62496969696971</v>
      </c>
      <c r="H73" s="195">
        <v>39703.120000000003</v>
      </c>
      <c r="I73" s="196"/>
      <c r="J73" s="195">
        <f t="shared" si="2"/>
        <v>-240.62496969696971</v>
      </c>
      <c r="K73" s="51"/>
      <c r="L73" s="51"/>
      <c r="M73" s="50" t="s">
        <v>485</v>
      </c>
      <c r="N73" s="45"/>
      <c r="O73" s="45"/>
      <c r="P73" s="45"/>
    </row>
    <row r="74" spans="1:16" x14ac:dyDescent="0.25">
      <c r="A74" s="51">
        <f t="shared" si="3"/>
        <v>68</v>
      </c>
      <c r="B74" s="51" t="s">
        <v>15</v>
      </c>
      <c r="C74" s="51" t="s">
        <v>1498</v>
      </c>
      <c r="D74" s="70" t="s">
        <v>1499</v>
      </c>
      <c r="E74" s="50">
        <v>60</v>
      </c>
      <c r="F74" s="50" t="s">
        <v>23</v>
      </c>
      <c r="G74" s="69">
        <v>660.36266666666666</v>
      </c>
      <c r="H74" s="195">
        <v>39621.760000000002</v>
      </c>
      <c r="I74" s="196"/>
      <c r="J74" s="195">
        <f t="shared" si="2"/>
        <v>-660.36266666666666</v>
      </c>
      <c r="K74" s="51"/>
      <c r="L74" s="51"/>
      <c r="M74" s="50" t="s">
        <v>485</v>
      </c>
      <c r="N74" s="45"/>
      <c r="O74" s="45"/>
      <c r="P74" s="45"/>
    </row>
    <row r="75" spans="1:16" x14ac:dyDescent="0.25">
      <c r="A75" s="51">
        <f t="shared" si="3"/>
        <v>69</v>
      </c>
      <c r="B75" s="51" t="s">
        <v>15</v>
      </c>
      <c r="C75" s="51" t="s">
        <v>1496</v>
      </c>
      <c r="D75" s="68" t="s">
        <v>1497</v>
      </c>
      <c r="E75" s="50">
        <v>6</v>
      </c>
      <c r="F75" s="50" t="s">
        <v>23</v>
      </c>
      <c r="G75" s="69">
        <v>6583.4466666666667</v>
      </c>
      <c r="H75" s="195">
        <v>39500.68</v>
      </c>
      <c r="I75" s="196"/>
      <c r="J75" s="195">
        <f t="shared" si="2"/>
        <v>-6583.4466666666667</v>
      </c>
      <c r="K75" s="51"/>
      <c r="L75" s="51"/>
      <c r="M75" s="50" t="s">
        <v>485</v>
      </c>
      <c r="N75" s="45"/>
      <c r="O75" s="45"/>
      <c r="P75" s="45"/>
    </row>
    <row r="76" spans="1:16" x14ac:dyDescent="0.25">
      <c r="A76" s="51">
        <f t="shared" si="3"/>
        <v>70</v>
      </c>
      <c r="B76" s="51" t="s">
        <v>15</v>
      </c>
      <c r="C76" s="51" t="s">
        <v>1494</v>
      </c>
      <c r="D76" s="70" t="s">
        <v>1495</v>
      </c>
      <c r="E76" s="50">
        <v>1</v>
      </c>
      <c r="F76" s="50" t="s">
        <v>23</v>
      </c>
      <c r="G76" s="69">
        <v>39302.6</v>
      </c>
      <c r="H76" s="195">
        <v>39302.6</v>
      </c>
      <c r="I76" s="196"/>
      <c r="J76" s="195">
        <f t="shared" si="2"/>
        <v>-39302.6</v>
      </c>
      <c r="K76" s="51"/>
      <c r="L76" s="51"/>
      <c r="M76" s="50" t="s">
        <v>485</v>
      </c>
      <c r="N76" s="45"/>
      <c r="O76" s="45"/>
      <c r="P76" s="45"/>
    </row>
    <row r="77" spans="1:16" x14ac:dyDescent="0.25">
      <c r="A77" s="51">
        <f t="shared" si="3"/>
        <v>71</v>
      </c>
      <c r="B77" s="215" t="s">
        <v>15</v>
      </c>
      <c r="C77" s="215" t="s">
        <v>1654</v>
      </c>
      <c r="D77" s="216" t="s">
        <v>1655</v>
      </c>
      <c r="E77" s="218">
        <v>245</v>
      </c>
      <c r="F77" s="50" t="s">
        <v>23</v>
      </c>
      <c r="G77" s="69">
        <v>158.32999999999998</v>
      </c>
      <c r="H77" s="195">
        <v>38790.85</v>
      </c>
      <c r="I77" s="196"/>
      <c r="J77" s="195">
        <f t="shared" si="2"/>
        <v>-158.32999999999998</v>
      </c>
      <c r="K77" s="51"/>
      <c r="L77" s="51"/>
      <c r="M77" s="50" t="s">
        <v>485</v>
      </c>
      <c r="N77" s="45" t="s">
        <v>1695</v>
      </c>
      <c r="O77" s="227">
        <v>45992</v>
      </c>
      <c r="P77" s="45" t="s">
        <v>1923</v>
      </c>
    </row>
    <row r="78" spans="1:16" x14ac:dyDescent="0.25">
      <c r="A78" s="51">
        <f t="shared" si="3"/>
        <v>72</v>
      </c>
      <c r="B78" s="51" t="s">
        <v>15</v>
      </c>
      <c r="C78" s="51" t="s">
        <v>1492</v>
      </c>
      <c r="D78" s="70" t="s">
        <v>1493</v>
      </c>
      <c r="E78" s="50">
        <v>1</v>
      </c>
      <c r="F78" s="50" t="s">
        <v>23</v>
      </c>
      <c r="G78" s="69">
        <v>38662</v>
      </c>
      <c r="H78" s="195">
        <v>38662</v>
      </c>
      <c r="I78" s="196"/>
      <c r="J78" s="195">
        <f t="shared" si="2"/>
        <v>-38662</v>
      </c>
      <c r="K78" s="51"/>
      <c r="L78" s="51"/>
      <c r="M78" s="50" t="s">
        <v>485</v>
      </c>
      <c r="N78" s="45"/>
      <c r="O78" s="45"/>
      <c r="P78" s="45"/>
    </row>
    <row r="79" spans="1:16" x14ac:dyDescent="0.25">
      <c r="A79" s="51">
        <f t="shared" si="3"/>
        <v>73</v>
      </c>
      <c r="B79" s="51" t="s">
        <v>15</v>
      </c>
      <c r="C79" s="51" t="s">
        <v>1490</v>
      </c>
      <c r="D79" s="68" t="s">
        <v>1491</v>
      </c>
      <c r="E79" s="50">
        <v>362</v>
      </c>
      <c r="F79" s="50" t="s">
        <v>59</v>
      </c>
      <c r="G79" s="69">
        <v>106.56624309392267</v>
      </c>
      <c r="H79" s="195">
        <v>38576.980000000003</v>
      </c>
      <c r="I79" s="196"/>
      <c r="J79" s="195">
        <f t="shared" si="2"/>
        <v>-106.56624309392267</v>
      </c>
      <c r="K79" s="51"/>
      <c r="L79" s="51"/>
      <c r="M79" s="50" t="s">
        <v>485</v>
      </c>
      <c r="N79" s="45"/>
      <c r="O79" s="45"/>
      <c r="P79" s="45"/>
    </row>
    <row r="80" spans="1:16" x14ac:dyDescent="0.25">
      <c r="A80" s="51">
        <f t="shared" si="3"/>
        <v>74</v>
      </c>
      <c r="B80" s="215" t="s">
        <v>15</v>
      </c>
      <c r="C80" s="215" t="s">
        <v>1619</v>
      </c>
      <c r="D80" s="217" t="s">
        <v>1620</v>
      </c>
      <c r="E80" s="218">
        <v>60</v>
      </c>
      <c r="F80" s="50" t="s">
        <v>59</v>
      </c>
      <c r="G80" s="69">
        <v>636.68000000000006</v>
      </c>
      <c r="H80" s="195">
        <v>38200.800000000003</v>
      </c>
      <c r="I80" s="196"/>
      <c r="J80" s="195">
        <f t="shared" si="2"/>
        <v>-636.68000000000006</v>
      </c>
      <c r="K80" s="51"/>
      <c r="L80" s="51"/>
      <c r="M80" s="50" t="s">
        <v>485</v>
      </c>
      <c r="N80" s="45" t="s">
        <v>1695</v>
      </c>
      <c r="O80" s="227">
        <v>45992</v>
      </c>
      <c r="P80" s="45" t="s">
        <v>1923</v>
      </c>
    </row>
    <row r="81" spans="1:16" x14ac:dyDescent="0.25">
      <c r="A81" s="51">
        <f t="shared" si="3"/>
        <v>75</v>
      </c>
      <c r="B81" s="51" t="s">
        <v>15</v>
      </c>
      <c r="C81" s="51" t="s">
        <v>1488</v>
      </c>
      <c r="D81" s="68" t="s">
        <v>1489</v>
      </c>
      <c r="E81" s="50">
        <v>2</v>
      </c>
      <c r="F81" s="50" t="s">
        <v>23</v>
      </c>
      <c r="G81" s="69">
        <v>18893.185000000001</v>
      </c>
      <c r="H81" s="195">
        <v>37786.370000000003</v>
      </c>
      <c r="I81" s="196"/>
      <c r="J81" s="195">
        <f t="shared" si="2"/>
        <v>-18893.185000000001</v>
      </c>
      <c r="K81" s="51"/>
      <c r="L81" s="51"/>
      <c r="M81" s="50" t="s">
        <v>485</v>
      </c>
      <c r="N81" s="45"/>
      <c r="O81" s="45"/>
      <c r="P81" s="45"/>
    </row>
    <row r="82" spans="1:16" x14ac:dyDescent="0.25">
      <c r="A82" s="51">
        <f t="shared" si="3"/>
        <v>76</v>
      </c>
      <c r="B82" s="215" t="s">
        <v>15</v>
      </c>
      <c r="C82" s="215" t="s">
        <v>1486</v>
      </c>
      <c r="D82" s="217" t="s">
        <v>1487</v>
      </c>
      <c r="E82" s="218">
        <v>8</v>
      </c>
      <c r="F82" s="50" t="s">
        <v>23</v>
      </c>
      <c r="G82" s="69">
        <v>4666.67</v>
      </c>
      <c r="H82" s="195">
        <v>37333.360000000001</v>
      </c>
      <c r="I82" s="196"/>
      <c r="J82" s="195">
        <f t="shared" si="2"/>
        <v>-4666.67</v>
      </c>
      <c r="K82" s="51"/>
      <c r="L82" s="51"/>
      <c r="M82" s="50" t="s">
        <v>485</v>
      </c>
      <c r="N82" s="45" t="s">
        <v>1695</v>
      </c>
      <c r="O82" s="227">
        <v>45992</v>
      </c>
      <c r="P82" s="45" t="s">
        <v>1923</v>
      </c>
    </row>
    <row r="83" spans="1:16" x14ac:dyDescent="0.25">
      <c r="A83" s="51">
        <f t="shared" si="3"/>
        <v>77</v>
      </c>
      <c r="B83" s="220" t="s">
        <v>15</v>
      </c>
      <c r="C83" s="220" t="s">
        <v>1486</v>
      </c>
      <c r="D83" s="223" t="s">
        <v>1487</v>
      </c>
      <c r="E83" s="222">
        <v>8</v>
      </c>
      <c r="F83" s="50" t="s">
        <v>23</v>
      </c>
      <c r="G83" s="69">
        <v>4666.67</v>
      </c>
      <c r="H83" s="195">
        <v>37333.360000000001</v>
      </c>
      <c r="I83" s="196"/>
      <c r="J83" s="195">
        <f t="shared" si="2"/>
        <v>-4666.67</v>
      </c>
      <c r="K83" s="51"/>
      <c r="L83" s="51"/>
      <c r="M83" s="50" t="s">
        <v>485</v>
      </c>
      <c r="N83" s="45"/>
      <c r="O83" s="45"/>
      <c r="P83" s="45"/>
    </row>
    <row r="84" spans="1:16" x14ac:dyDescent="0.25">
      <c r="A84" s="51">
        <f t="shared" si="3"/>
        <v>78</v>
      </c>
      <c r="B84" s="215" t="s">
        <v>15</v>
      </c>
      <c r="C84" s="215" t="s">
        <v>1484</v>
      </c>
      <c r="D84" s="217" t="s">
        <v>1485</v>
      </c>
      <c r="E84" s="218">
        <v>100</v>
      </c>
      <c r="F84" s="50" t="s">
        <v>59</v>
      </c>
      <c r="G84" s="69">
        <v>370.5</v>
      </c>
      <c r="H84" s="195">
        <v>37050</v>
      </c>
      <c r="I84" s="196"/>
      <c r="J84" s="195">
        <f t="shared" si="2"/>
        <v>-370.5</v>
      </c>
      <c r="K84" s="51"/>
      <c r="L84" s="51"/>
      <c r="M84" s="50" t="s">
        <v>485</v>
      </c>
      <c r="N84" s="45" t="s">
        <v>1695</v>
      </c>
      <c r="O84" s="227">
        <v>45992</v>
      </c>
      <c r="P84" s="45" t="s">
        <v>1923</v>
      </c>
    </row>
    <row r="85" spans="1:16" x14ac:dyDescent="0.25">
      <c r="A85" s="51">
        <f t="shared" si="3"/>
        <v>79</v>
      </c>
      <c r="B85" s="220" t="s">
        <v>15</v>
      </c>
      <c r="C85" s="220"/>
      <c r="D85" s="223" t="s">
        <v>1485</v>
      </c>
      <c r="E85" s="222">
        <v>100</v>
      </c>
      <c r="F85" s="50" t="s">
        <v>59</v>
      </c>
      <c r="G85" s="69">
        <v>370.5</v>
      </c>
      <c r="H85" s="195">
        <v>37050</v>
      </c>
      <c r="I85" s="196"/>
      <c r="J85" s="195">
        <f t="shared" si="2"/>
        <v>-370.5</v>
      </c>
      <c r="K85" s="51"/>
      <c r="L85" s="51"/>
      <c r="M85" s="50" t="s">
        <v>485</v>
      </c>
      <c r="N85" s="45"/>
      <c r="O85" s="45"/>
      <c r="P85" s="45"/>
    </row>
    <row r="86" spans="1:16" x14ac:dyDescent="0.25">
      <c r="A86" s="51">
        <f t="shared" si="3"/>
        <v>80</v>
      </c>
      <c r="B86" s="51" t="s">
        <v>15</v>
      </c>
      <c r="C86" s="51" t="s">
        <v>1482</v>
      </c>
      <c r="D86" s="70" t="s">
        <v>1483</v>
      </c>
      <c r="E86" s="50">
        <v>12</v>
      </c>
      <c r="F86" s="50" t="s">
        <v>59</v>
      </c>
      <c r="G86" s="69">
        <v>3066.6666666666665</v>
      </c>
      <c r="H86" s="195">
        <v>36800</v>
      </c>
      <c r="I86" s="196"/>
      <c r="J86" s="195">
        <f t="shared" si="2"/>
        <v>-3066.6666666666665</v>
      </c>
      <c r="K86" s="51"/>
      <c r="L86" s="51"/>
      <c r="M86" s="50" t="s">
        <v>485</v>
      </c>
      <c r="N86" s="45"/>
      <c r="O86" s="45"/>
      <c r="P86" s="45"/>
    </row>
    <row r="87" spans="1:16" x14ac:dyDescent="0.25">
      <c r="A87" s="51">
        <f t="shared" si="3"/>
        <v>81</v>
      </c>
      <c r="B87" s="51" t="s">
        <v>15</v>
      </c>
      <c r="C87" s="51" t="s">
        <v>1480</v>
      </c>
      <c r="D87" s="68" t="s">
        <v>1481</v>
      </c>
      <c r="E87" s="50">
        <v>2</v>
      </c>
      <c r="F87" s="50" t="s">
        <v>23</v>
      </c>
      <c r="G87" s="69">
        <v>18266.665000000001</v>
      </c>
      <c r="H87" s="195">
        <v>36533.33</v>
      </c>
      <c r="I87" s="196"/>
      <c r="J87" s="195">
        <f t="shared" si="2"/>
        <v>-18266.665000000001</v>
      </c>
      <c r="K87" s="51"/>
      <c r="L87" s="51"/>
      <c r="M87" s="50" t="s">
        <v>485</v>
      </c>
      <c r="N87" s="45"/>
      <c r="O87" s="45"/>
      <c r="P87" s="45"/>
    </row>
    <row r="88" spans="1:16" x14ac:dyDescent="0.25">
      <c r="A88" s="51">
        <f t="shared" si="3"/>
        <v>82</v>
      </c>
      <c r="B88" s="51" t="s">
        <v>15</v>
      </c>
      <c r="C88" s="51" t="s">
        <v>1478</v>
      </c>
      <c r="D88" s="70" t="s">
        <v>1479</v>
      </c>
      <c r="E88" s="50">
        <v>2</v>
      </c>
      <c r="F88" s="50" t="s">
        <v>129</v>
      </c>
      <c r="G88" s="69">
        <v>17858.580000000002</v>
      </c>
      <c r="H88" s="195">
        <v>35717.160000000003</v>
      </c>
      <c r="I88" s="196"/>
      <c r="J88" s="195">
        <f t="shared" si="2"/>
        <v>-17858.580000000002</v>
      </c>
      <c r="K88" s="51"/>
      <c r="L88" s="51"/>
      <c r="M88" s="50" t="s">
        <v>485</v>
      </c>
      <c r="N88" s="45"/>
      <c r="O88" s="45"/>
      <c r="P88" s="45"/>
    </row>
    <row r="89" spans="1:16" x14ac:dyDescent="0.25">
      <c r="A89" s="51">
        <f t="shared" si="3"/>
        <v>83</v>
      </c>
      <c r="B89" s="215" t="s">
        <v>15</v>
      </c>
      <c r="C89" s="215" t="s">
        <v>1476</v>
      </c>
      <c r="D89" s="216" t="s">
        <v>1477</v>
      </c>
      <c r="E89" s="218">
        <v>12</v>
      </c>
      <c r="F89" s="50" t="s">
        <v>23</v>
      </c>
      <c r="G89" s="69">
        <v>2917.5750000000003</v>
      </c>
      <c r="H89" s="195">
        <v>35010.9</v>
      </c>
      <c r="I89" s="196"/>
      <c r="J89" s="195">
        <f t="shared" si="2"/>
        <v>-2917.5750000000003</v>
      </c>
      <c r="K89" s="51"/>
      <c r="L89" s="51"/>
      <c r="M89" s="50" t="s">
        <v>485</v>
      </c>
      <c r="N89" s="45" t="s">
        <v>1695</v>
      </c>
      <c r="O89" s="227">
        <v>45992</v>
      </c>
      <c r="P89" s="45" t="s">
        <v>1923</v>
      </c>
    </row>
    <row r="90" spans="1:16" x14ac:dyDescent="0.25">
      <c r="A90" s="51">
        <f t="shared" si="3"/>
        <v>84</v>
      </c>
      <c r="B90" s="220" t="s">
        <v>15</v>
      </c>
      <c r="C90" s="220" t="s">
        <v>1476</v>
      </c>
      <c r="D90" s="221" t="s">
        <v>1477</v>
      </c>
      <c r="E90" s="222">
        <v>12</v>
      </c>
      <c r="F90" s="50" t="s">
        <v>23</v>
      </c>
      <c r="G90" s="69">
        <v>2917.5750000000003</v>
      </c>
      <c r="H90" s="195">
        <v>35010.9</v>
      </c>
      <c r="I90" s="196"/>
      <c r="J90" s="195">
        <f t="shared" si="2"/>
        <v>-2917.5750000000003</v>
      </c>
      <c r="K90" s="51"/>
      <c r="L90" s="51"/>
      <c r="M90" s="50" t="s">
        <v>485</v>
      </c>
      <c r="N90" s="45"/>
      <c r="O90" s="45"/>
      <c r="P90" s="45"/>
    </row>
    <row r="91" spans="1:16" x14ac:dyDescent="0.25">
      <c r="A91" s="51">
        <f t="shared" si="3"/>
        <v>85</v>
      </c>
      <c r="B91" s="51" t="s">
        <v>15</v>
      </c>
      <c r="C91" s="51" t="s">
        <v>1474</v>
      </c>
      <c r="D91" s="68" t="s">
        <v>1475</v>
      </c>
      <c r="E91" s="50">
        <v>1</v>
      </c>
      <c r="F91" s="50" t="s">
        <v>23</v>
      </c>
      <c r="G91" s="69">
        <v>34679</v>
      </c>
      <c r="H91" s="195">
        <v>34679</v>
      </c>
      <c r="I91" s="196"/>
      <c r="J91" s="195">
        <f t="shared" si="2"/>
        <v>-34679</v>
      </c>
      <c r="K91" s="51"/>
      <c r="L91" s="51"/>
      <c r="M91" s="50" t="s">
        <v>485</v>
      </c>
      <c r="N91" s="45"/>
      <c r="O91" s="45"/>
      <c r="P91" s="45"/>
    </row>
    <row r="92" spans="1:16" x14ac:dyDescent="0.25">
      <c r="A92" s="51">
        <f t="shared" si="3"/>
        <v>86</v>
      </c>
      <c r="B92" s="215" t="s">
        <v>15</v>
      </c>
      <c r="C92" s="215" t="s">
        <v>1666</v>
      </c>
      <c r="D92" s="217" t="s">
        <v>1667</v>
      </c>
      <c r="E92" s="218">
        <v>0.379</v>
      </c>
      <c r="F92" s="50" t="s">
        <v>287</v>
      </c>
      <c r="G92" s="69">
        <v>90644.485488126651</v>
      </c>
      <c r="H92" s="195">
        <v>34354.26</v>
      </c>
      <c r="I92" s="196"/>
      <c r="J92" s="195">
        <f t="shared" si="2"/>
        <v>-90644.485488126651</v>
      </c>
      <c r="K92" s="51"/>
      <c r="L92" s="51"/>
      <c r="M92" s="50" t="s">
        <v>485</v>
      </c>
      <c r="N92" s="45" t="s">
        <v>1695</v>
      </c>
      <c r="O92" s="227">
        <v>45992</v>
      </c>
      <c r="P92" s="45" t="s">
        <v>1923</v>
      </c>
    </row>
    <row r="93" spans="1:16" x14ac:dyDescent="0.25">
      <c r="A93" s="51">
        <f t="shared" si="3"/>
        <v>87</v>
      </c>
      <c r="B93" s="51" t="s">
        <v>15</v>
      </c>
      <c r="C93" s="51" t="s">
        <v>1472</v>
      </c>
      <c r="D93" s="68" t="s">
        <v>1473</v>
      </c>
      <c r="E93" s="50">
        <v>2</v>
      </c>
      <c r="F93" s="50" t="s">
        <v>23</v>
      </c>
      <c r="G93" s="69">
        <v>17111.34</v>
      </c>
      <c r="H93" s="195">
        <v>34222.68</v>
      </c>
      <c r="I93" s="196"/>
      <c r="J93" s="195">
        <f t="shared" si="2"/>
        <v>-17111.34</v>
      </c>
      <c r="K93" s="51"/>
      <c r="L93" s="51"/>
      <c r="M93" s="50" t="s">
        <v>485</v>
      </c>
      <c r="N93" s="45"/>
      <c r="O93" s="45"/>
      <c r="P93" s="45"/>
    </row>
    <row r="94" spans="1:16" x14ac:dyDescent="0.25">
      <c r="A94" s="51">
        <f t="shared" si="3"/>
        <v>88</v>
      </c>
      <c r="B94" s="215" t="s">
        <v>15</v>
      </c>
      <c r="C94" s="215" t="s">
        <v>1583</v>
      </c>
      <c r="D94" s="217" t="s">
        <v>1584</v>
      </c>
      <c r="E94" s="218">
        <v>2</v>
      </c>
      <c r="F94" s="50" t="s">
        <v>23</v>
      </c>
      <c r="G94" s="69">
        <v>17106.25</v>
      </c>
      <c r="H94" s="195">
        <v>34212.5</v>
      </c>
      <c r="I94" s="196"/>
      <c r="J94" s="195">
        <f t="shared" si="2"/>
        <v>-17106.25</v>
      </c>
      <c r="K94" s="51"/>
      <c r="L94" s="51"/>
      <c r="M94" s="50" t="s">
        <v>485</v>
      </c>
      <c r="N94" s="45" t="s">
        <v>1695</v>
      </c>
      <c r="O94" s="227">
        <v>45992</v>
      </c>
      <c r="P94" s="45" t="s">
        <v>1923</v>
      </c>
    </row>
    <row r="95" spans="1:16" x14ac:dyDescent="0.25">
      <c r="A95" s="51">
        <f t="shared" si="3"/>
        <v>89</v>
      </c>
      <c r="B95" s="215" t="s">
        <v>15</v>
      </c>
      <c r="C95" s="215" t="s">
        <v>1677</v>
      </c>
      <c r="D95" s="216" t="s">
        <v>1678</v>
      </c>
      <c r="E95" s="218">
        <v>42</v>
      </c>
      <c r="F95" s="50" t="s">
        <v>59</v>
      </c>
      <c r="G95" s="69">
        <v>798.33333333333337</v>
      </c>
      <c r="H95" s="195">
        <v>33530</v>
      </c>
      <c r="I95" s="196"/>
      <c r="J95" s="195">
        <f t="shared" si="2"/>
        <v>-798.33333333333337</v>
      </c>
      <c r="K95" s="51"/>
      <c r="L95" s="51"/>
      <c r="M95" s="50" t="s">
        <v>485</v>
      </c>
      <c r="N95" s="45" t="s">
        <v>1695</v>
      </c>
      <c r="O95" s="227">
        <v>45992</v>
      </c>
      <c r="P95" s="45" t="s">
        <v>1923</v>
      </c>
    </row>
    <row r="96" spans="1:16" x14ac:dyDescent="0.25">
      <c r="A96" s="51">
        <f t="shared" si="3"/>
        <v>90</v>
      </c>
      <c r="B96" s="51" t="s">
        <v>15</v>
      </c>
      <c r="C96" s="51" t="s">
        <v>1470</v>
      </c>
      <c r="D96" s="70" t="s">
        <v>1471</v>
      </c>
      <c r="E96" s="50">
        <v>1300</v>
      </c>
      <c r="F96" s="50" t="s">
        <v>23</v>
      </c>
      <c r="G96" s="69">
        <v>25.266907692307694</v>
      </c>
      <c r="H96" s="195">
        <v>32846.980000000003</v>
      </c>
      <c r="I96" s="196"/>
      <c r="J96" s="195">
        <f t="shared" si="2"/>
        <v>-25.266907692307694</v>
      </c>
      <c r="K96" s="51"/>
      <c r="L96" s="51"/>
      <c r="M96" s="50" t="s">
        <v>485</v>
      </c>
      <c r="N96" s="45"/>
      <c r="O96" s="45"/>
      <c r="P96" s="45"/>
    </row>
    <row r="97" spans="1:16" x14ac:dyDescent="0.25">
      <c r="A97" s="51">
        <f t="shared" si="3"/>
        <v>91</v>
      </c>
      <c r="B97" s="51" t="s">
        <v>15</v>
      </c>
      <c r="C97" s="51" t="s">
        <v>1468</v>
      </c>
      <c r="D97" s="68" t="s">
        <v>1469</v>
      </c>
      <c r="E97" s="50">
        <v>2300</v>
      </c>
      <c r="F97" s="50" t="s">
        <v>59</v>
      </c>
      <c r="G97" s="69">
        <v>14.267786956521741</v>
      </c>
      <c r="H97" s="195">
        <v>32815.910000000003</v>
      </c>
      <c r="I97" s="196"/>
      <c r="J97" s="195">
        <f t="shared" si="2"/>
        <v>-14.267786956521741</v>
      </c>
      <c r="K97" s="51"/>
      <c r="L97" s="51"/>
      <c r="M97" s="50" t="s">
        <v>485</v>
      </c>
      <c r="N97" s="45"/>
      <c r="O97" s="45"/>
      <c r="P97" s="45"/>
    </row>
    <row r="98" spans="1:16" ht="30" x14ac:dyDescent="0.25">
      <c r="A98" s="51">
        <f t="shared" si="3"/>
        <v>92</v>
      </c>
      <c r="B98" s="51" t="s">
        <v>15</v>
      </c>
      <c r="C98" s="51" t="s">
        <v>1466</v>
      </c>
      <c r="D98" s="70" t="s">
        <v>1467</v>
      </c>
      <c r="E98" s="50">
        <v>14</v>
      </c>
      <c r="F98" s="50" t="s">
        <v>23</v>
      </c>
      <c r="G98" s="69">
        <v>2287.9078571428572</v>
      </c>
      <c r="H98" s="195">
        <v>32030.71</v>
      </c>
      <c r="I98" s="196"/>
      <c r="J98" s="195">
        <f t="shared" si="2"/>
        <v>-2287.9078571428572</v>
      </c>
      <c r="K98" s="51"/>
      <c r="L98" s="51"/>
      <c r="M98" s="50" t="s">
        <v>485</v>
      </c>
      <c r="N98" s="45"/>
      <c r="O98" s="45"/>
      <c r="P98" s="45"/>
    </row>
    <row r="99" spans="1:16" x14ac:dyDescent="0.25">
      <c r="A99" s="51">
        <f t="shared" si="3"/>
        <v>93</v>
      </c>
      <c r="B99" s="51" t="s">
        <v>15</v>
      </c>
      <c r="C99" s="51" t="s">
        <v>1464</v>
      </c>
      <c r="D99" s="68" t="s">
        <v>1465</v>
      </c>
      <c r="E99" s="50">
        <v>600</v>
      </c>
      <c r="F99" s="50" t="s">
        <v>140</v>
      </c>
      <c r="G99" s="69">
        <v>52.916666666666664</v>
      </c>
      <c r="H99" s="195">
        <v>31750</v>
      </c>
      <c r="I99" s="196"/>
      <c r="J99" s="195">
        <f t="shared" si="2"/>
        <v>-52.916666666666664</v>
      </c>
      <c r="K99" s="51"/>
      <c r="L99" s="51"/>
      <c r="M99" s="50" t="s">
        <v>485</v>
      </c>
      <c r="N99" s="45"/>
      <c r="O99" s="45"/>
      <c r="P99" s="45"/>
    </row>
    <row r="100" spans="1:16" x14ac:dyDescent="0.25">
      <c r="A100" s="51">
        <f t="shared" si="3"/>
        <v>94</v>
      </c>
      <c r="B100" s="215" t="s">
        <v>15</v>
      </c>
      <c r="C100" s="215" t="s">
        <v>1595</v>
      </c>
      <c r="D100" s="217" t="s">
        <v>1596</v>
      </c>
      <c r="E100" s="218">
        <v>35</v>
      </c>
      <c r="F100" s="50" t="s">
        <v>59</v>
      </c>
      <c r="G100" s="69">
        <v>906.31</v>
      </c>
      <c r="H100" s="195">
        <v>31720.85</v>
      </c>
      <c r="I100" s="196"/>
      <c r="J100" s="195">
        <f t="shared" si="2"/>
        <v>-906.31</v>
      </c>
      <c r="K100" s="51"/>
      <c r="L100" s="51"/>
      <c r="M100" s="50" t="s">
        <v>485</v>
      </c>
      <c r="N100" s="45" t="s">
        <v>1695</v>
      </c>
      <c r="O100" s="227">
        <v>45992</v>
      </c>
      <c r="P100" s="45" t="s">
        <v>1923</v>
      </c>
    </row>
    <row r="101" spans="1:16" x14ac:dyDescent="0.25">
      <c r="A101" s="51">
        <f t="shared" si="3"/>
        <v>95</v>
      </c>
      <c r="B101" s="51" t="s">
        <v>15</v>
      </c>
      <c r="C101" s="51" t="s">
        <v>1462</v>
      </c>
      <c r="D101" s="68" t="s">
        <v>1463</v>
      </c>
      <c r="E101" s="50">
        <v>11</v>
      </c>
      <c r="F101" s="50" t="s">
        <v>23</v>
      </c>
      <c r="G101" s="69">
        <v>2804.5454545454545</v>
      </c>
      <c r="H101" s="195">
        <v>30850</v>
      </c>
      <c r="I101" s="196"/>
      <c r="J101" s="195">
        <f t="shared" si="2"/>
        <v>-2804.5454545454545</v>
      </c>
      <c r="K101" s="51"/>
      <c r="L101" s="51"/>
      <c r="M101" s="50" t="s">
        <v>485</v>
      </c>
      <c r="N101" s="45"/>
      <c r="O101" s="45"/>
      <c r="P101" s="45"/>
    </row>
    <row r="102" spans="1:16" x14ac:dyDescent="0.25">
      <c r="A102" s="51">
        <f t="shared" si="3"/>
        <v>96</v>
      </c>
      <c r="B102" s="51" t="s">
        <v>15</v>
      </c>
      <c r="C102" s="51" t="s">
        <v>1460</v>
      </c>
      <c r="D102" s="70" t="s">
        <v>1461</v>
      </c>
      <c r="E102" s="50">
        <v>13</v>
      </c>
      <c r="F102" s="50" t="s">
        <v>23</v>
      </c>
      <c r="G102" s="69">
        <v>2302.1376923076923</v>
      </c>
      <c r="H102" s="195">
        <v>29927.79</v>
      </c>
      <c r="I102" s="196"/>
      <c r="J102" s="195">
        <f t="shared" si="2"/>
        <v>-2302.1376923076923</v>
      </c>
      <c r="K102" s="51"/>
      <c r="L102" s="51"/>
      <c r="M102" s="50" t="s">
        <v>485</v>
      </c>
      <c r="N102" s="45"/>
      <c r="O102" s="45"/>
      <c r="P102" s="45"/>
    </row>
    <row r="103" spans="1:16" x14ac:dyDescent="0.25">
      <c r="A103" s="51">
        <f t="shared" si="3"/>
        <v>97</v>
      </c>
      <c r="B103" s="51" t="s">
        <v>15</v>
      </c>
      <c r="C103" s="51" t="s">
        <v>1456</v>
      </c>
      <c r="D103" s="68" t="s">
        <v>1457</v>
      </c>
      <c r="E103" s="50">
        <v>1</v>
      </c>
      <c r="F103" s="50" t="s">
        <v>23</v>
      </c>
      <c r="G103" s="69">
        <v>29766.67</v>
      </c>
      <c r="H103" s="195">
        <v>29766.67</v>
      </c>
      <c r="I103" s="196"/>
      <c r="J103" s="195">
        <f t="shared" si="2"/>
        <v>-29766.67</v>
      </c>
      <c r="K103" s="51"/>
      <c r="L103" s="51"/>
      <c r="M103" s="50" t="s">
        <v>485</v>
      </c>
      <c r="N103" s="45"/>
      <c r="O103" s="45"/>
      <c r="P103" s="45"/>
    </row>
    <row r="104" spans="1:16" x14ac:dyDescent="0.25">
      <c r="A104" s="51">
        <f t="shared" si="3"/>
        <v>98</v>
      </c>
      <c r="B104" s="51" t="s">
        <v>15</v>
      </c>
      <c r="C104" s="51" t="s">
        <v>1458</v>
      </c>
      <c r="D104" s="70" t="s">
        <v>1459</v>
      </c>
      <c r="E104" s="50">
        <v>1</v>
      </c>
      <c r="F104" s="50" t="s">
        <v>23</v>
      </c>
      <c r="G104" s="69">
        <v>29766.67</v>
      </c>
      <c r="H104" s="195">
        <v>29766.67</v>
      </c>
      <c r="I104" s="196"/>
      <c r="J104" s="195">
        <f t="shared" si="2"/>
        <v>-29766.67</v>
      </c>
      <c r="K104" s="51"/>
      <c r="L104" s="51"/>
      <c r="M104" s="50" t="s">
        <v>485</v>
      </c>
      <c r="N104" s="45"/>
      <c r="O104" s="45"/>
      <c r="P104" s="45"/>
    </row>
    <row r="105" spans="1:16" x14ac:dyDescent="0.25">
      <c r="A105" s="51">
        <f t="shared" si="3"/>
        <v>99</v>
      </c>
      <c r="B105" s="51" t="s">
        <v>15</v>
      </c>
      <c r="C105" s="51" t="s">
        <v>1454</v>
      </c>
      <c r="D105" s="68" t="s">
        <v>1455</v>
      </c>
      <c r="E105" s="50">
        <v>63</v>
      </c>
      <c r="F105" s="50" t="s">
        <v>23</v>
      </c>
      <c r="G105" s="69">
        <v>471.83206349206347</v>
      </c>
      <c r="H105" s="195">
        <v>29725.42</v>
      </c>
      <c r="I105" s="196"/>
      <c r="J105" s="195">
        <f t="shared" si="2"/>
        <v>-471.83206349206347</v>
      </c>
      <c r="K105" s="51"/>
      <c r="L105" s="51"/>
      <c r="M105" s="50" t="s">
        <v>485</v>
      </c>
      <c r="N105" s="45"/>
      <c r="O105" s="45"/>
      <c r="P105" s="45"/>
    </row>
    <row r="106" spans="1:16" x14ac:dyDescent="0.25">
      <c r="A106" s="51">
        <f t="shared" si="3"/>
        <v>100</v>
      </c>
      <c r="B106" s="51" t="s">
        <v>15</v>
      </c>
      <c r="C106" s="51" t="s">
        <v>1452</v>
      </c>
      <c r="D106" s="70" t="s">
        <v>1453</v>
      </c>
      <c r="E106" s="50">
        <v>12</v>
      </c>
      <c r="F106" s="50" t="s">
        <v>59</v>
      </c>
      <c r="G106" s="69">
        <v>2455</v>
      </c>
      <c r="H106" s="195">
        <v>29460</v>
      </c>
      <c r="I106" s="196"/>
      <c r="J106" s="195">
        <f t="shared" si="2"/>
        <v>-2455</v>
      </c>
      <c r="K106" s="51"/>
      <c r="L106" s="51"/>
      <c r="M106" s="50" t="s">
        <v>485</v>
      </c>
      <c r="N106" s="45"/>
      <c r="O106" s="45"/>
      <c r="P106" s="45"/>
    </row>
    <row r="107" spans="1:16" x14ac:dyDescent="0.25">
      <c r="A107" s="51">
        <f t="shared" si="3"/>
        <v>101</v>
      </c>
      <c r="B107" s="51" t="s">
        <v>15</v>
      </c>
      <c r="C107" s="51" t="s">
        <v>1450</v>
      </c>
      <c r="D107" s="68" t="s">
        <v>1451</v>
      </c>
      <c r="E107" s="50">
        <v>40</v>
      </c>
      <c r="F107" s="50" t="s">
        <v>23</v>
      </c>
      <c r="G107" s="69">
        <v>736.35249999999996</v>
      </c>
      <c r="H107" s="195">
        <v>29454.1</v>
      </c>
      <c r="I107" s="196"/>
      <c r="J107" s="195">
        <f t="shared" si="2"/>
        <v>-736.35249999999996</v>
      </c>
      <c r="K107" s="51"/>
      <c r="L107" s="51"/>
      <c r="M107" s="50" t="s">
        <v>485</v>
      </c>
      <c r="N107" s="45"/>
      <c r="O107" s="45"/>
      <c r="P107" s="45"/>
    </row>
    <row r="108" spans="1:16" x14ac:dyDescent="0.25">
      <c r="A108" s="51">
        <f t="shared" si="3"/>
        <v>102</v>
      </c>
      <c r="B108" s="51" t="s">
        <v>15</v>
      </c>
      <c r="C108" s="51" t="s">
        <v>1448</v>
      </c>
      <c r="D108" s="70" t="s">
        <v>1449</v>
      </c>
      <c r="E108" s="50">
        <v>160</v>
      </c>
      <c r="F108" s="50" t="s">
        <v>291</v>
      </c>
      <c r="G108" s="69">
        <v>183.20362500000002</v>
      </c>
      <c r="H108" s="195">
        <v>29312.58</v>
      </c>
      <c r="I108" s="196"/>
      <c r="J108" s="195">
        <f t="shared" si="2"/>
        <v>-183.20362500000002</v>
      </c>
      <c r="K108" s="51"/>
      <c r="L108" s="51"/>
      <c r="M108" s="50" t="s">
        <v>485</v>
      </c>
      <c r="N108" s="45"/>
      <c r="O108" s="45"/>
      <c r="P108" s="45"/>
    </row>
    <row r="109" spans="1:16" x14ac:dyDescent="0.25">
      <c r="A109" s="51">
        <f t="shared" si="3"/>
        <v>103</v>
      </c>
      <c r="B109" s="51" t="s">
        <v>15</v>
      </c>
      <c r="C109" s="51" t="s">
        <v>1446</v>
      </c>
      <c r="D109" s="68" t="s">
        <v>1447</v>
      </c>
      <c r="E109" s="50">
        <v>8</v>
      </c>
      <c r="F109" s="50" t="s">
        <v>1690</v>
      </c>
      <c r="G109" s="69">
        <v>3655.1212500000001</v>
      </c>
      <c r="H109" s="195">
        <v>29240.97</v>
      </c>
      <c r="I109" s="196"/>
      <c r="J109" s="195">
        <f t="shared" si="2"/>
        <v>-3655.1212500000001</v>
      </c>
      <c r="K109" s="51"/>
      <c r="L109" s="51"/>
      <c r="M109" s="50" t="s">
        <v>485</v>
      </c>
      <c r="N109" s="45"/>
      <c r="O109" s="45"/>
      <c r="P109" s="45"/>
    </row>
    <row r="110" spans="1:16" x14ac:dyDescent="0.25">
      <c r="A110" s="51">
        <f t="shared" si="3"/>
        <v>104</v>
      </c>
      <c r="B110" s="51" t="s">
        <v>15</v>
      </c>
      <c r="C110" s="51" t="s">
        <v>1444</v>
      </c>
      <c r="D110" s="70" t="s">
        <v>1445</v>
      </c>
      <c r="E110" s="50">
        <v>182.5</v>
      </c>
      <c r="F110" s="50" t="s">
        <v>291</v>
      </c>
      <c r="G110" s="69">
        <v>160.08334246575342</v>
      </c>
      <c r="H110" s="195">
        <v>29215.21</v>
      </c>
      <c r="I110" s="196"/>
      <c r="J110" s="195">
        <f t="shared" si="2"/>
        <v>-160.08334246575342</v>
      </c>
      <c r="K110" s="51"/>
      <c r="L110" s="51"/>
      <c r="M110" s="50" t="s">
        <v>485</v>
      </c>
      <c r="N110" s="45"/>
      <c r="O110" s="45"/>
      <c r="P110" s="45"/>
    </row>
    <row r="111" spans="1:16" ht="30" x14ac:dyDescent="0.25">
      <c r="A111" s="51">
        <f t="shared" si="3"/>
        <v>105</v>
      </c>
      <c r="B111" s="51" t="s">
        <v>15</v>
      </c>
      <c r="C111" s="51" t="s">
        <v>1442</v>
      </c>
      <c r="D111" s="68" t="s">
        <v>1443</v>
      </c>
      <c r="E111" s="50">
        <v>3</v>
      </c>
      <c r="F111" s="50" t="s">
        <v>23</v>
      </c>
      <c r="G111" s="69">
        <v>9648</v>
      </c>
      <c r="H111" s="195">
        <v>28944</v>
      </c>
      <c r="I111" s="196"/>
      <c r="J111" s="195">
        <f t="shared" si="2"/>
        <v>-9648</v>
      </c>
      <c r="K111" s="51"/>
      <c r="L111" s="51"/>
      <c r="M111" s="50" t="s">
        <v>485</v>
      </c>
      <c r="N111" s="45"/>
      <c r="O111" s="45"/>
      <c r="P111" s="45"/>
    </row>
    <row r="112" spans="1:16" x14ac:dyDescent="0.25">
      <c r="A112" s="51">
        <f t="shared" si="3"/>
        <v>106</v>
      </c>
      <c r="B112" s="51" t="s">
        <v>15</v>
      </c>
      <c r="C112" s="51" t="s">
        <v>1440</v>
      </c>
      <c r="D112" s="70" t="s">
        <v>1441</v>
      </c>
      <c r="E112" s="50">
        <v>1</v>
      </c>
      <c r="F112" s="50" t="s">
        <v>23</v>
      </c>
      <c r="G112" s="69">
        <v>28493.95</v>
      </c>
      <c r="H112" s="195">
        <v>28493.95</v>
      </c>
      <c r="I112" s="196"/>
      <c r="J112" s="195">
        <f t="shared" si="2"/>
        <v>-28493.95</v>
      </c>
      <c r="K112" s="51"/>
      <c r="L112" s="51"/>
      <c r="M112" s="50" t="s">
        <v>485</v>
      </c>
      <c r="N112" s="45"/>
      <c r="O112" s="45"/>
      <c r="P112" s="45"/>
    </row>
    <row r="113" spans="1:16" x14ac:dyDescent="0.25">
      <c r="A113" s="51">
        <f t="shared" si="3"/>
        <v>107</v>
      </c>
      <c r="B113" s="51" t="s">
        <v>15</v>
      </c>
      <c r="C113" s="51" t="s">
        <v>1438</v>
      </c>
      <c r="D113" s="68" t="s">
        <v>1439</v>
      </c>
      <c r="E113" s="50">
        <v>53</v>
      </c>
      <c r="F113" s="50" t="s">
        <v>23</v>
      </c>
      <c r="G113" s="69">
        <v>536.92679245283011</v>
      </c>
      <c r="H113" s="195">
        <v>28457.119999999999</v>
      </c>
      <c r="I113" s="196"/>
      <c r="J113" s="195">
        <f t="shared" si="2"/>
        <v>-536.92679245283011</v>
      </c>
      <c r="K113" s="51"/>
      <c r="L113" s="51"/>
      <c r="M113" s="50" t="s">
        <v>485</v>
      </c>
      <c r="N113" s="45"/>
      <c r="O113" s="45"/>
      <c r="P113" s="45"/>
    </row>
    <row r="114" spans="1:16" x14ac:dyDescent="0.25">
      <c r="A114" s="51">
        <f t="shared" si="3"/>
        <v>108</v>
      </c>
      <c r="B114" s="51" t="s">
        <v>15</v>
      </c>
      <c r="C114" s="51" t="s">
        <v>1436</v>
      </c>
      <c r="D114" s="70" t="s">
        <v>1437</v>
      </c>
      <c r="E114" s="50">
        <v>8</v>
      </c>
      <c r="F114" s="50" t="s">
        <v>23</v>
      </c>
      <c r="G114" s="69">
        <v>3511.8762499999998</v>
      </c>
      <c r="H114" s="195">
        <v>28095.01</v>
      </c>
      <c r="I114" s="196"/>
      <c r="J114" s="195">
        <f t="shared" si="2"/>
        <v>-3511.8762499999998</v>
      </c>
      <c r="K114" s="51"/>
      <c r="L114" s="51"/>
      <c r="M114" s="50" t="s">
        <v>485</v>
      </c>
      <c r="N114" s="45"/>
      <c r="O114" s="45"/>
      <c r="P114" s="45"/>
    </row>
    <row r="115" spans="1:16" x14ac:dyDescent="0.25">
      <c r="A115" s="51">
        <f t="shared" si="3"/>
        <v>109</v>
      </c>
      <c r="B115" s="51" t="s">
        <v>15</v>
      </c>
      <c r="C115" s="51" t="s">
        <v>1434</v>
      </c>
      <c r="D115" s="68" t="s">
        <v>1435</v>
      </c>
      <c r="E115" s="50">
        <v>45</v>
      </c>
      <c r="F115" s="50" t="s">
        <v>23</v>
      </c>
      <c r="G115" s="69">
        <v>619.93133333333333</v>
      </c>
      <c r="H115" s="195">
        <v>27896.91</v>
      </c>
      <c r="I115" s="196"/>
      <c r="J115" s="195">
        <f t="shared" si="2"/>
        <v>-619.93133333333333</v>
      </c>
      <c r="K115" s="51"/>
      <c r="L115" s="51"/>
      <c r="M115" s="50" t="s">
        <v>485</v>
      </c>
      <c r="N115" s="45"/>
      <c r="O115" s="45"/>
      <c r="P115" s="45"/>
    </row>
    <row r="116" spans="1:16" x14ac:dyDescent="0.25">
      <c r="A116" s="51">
        <f t="shared" si="3"/>
        <v>110</v>
      </c>
      <c r="B116" s="51" t="s">
        <v>15</v>
      </c>
      <c r="C116" s="51" t="s">
        <v>1432</v>
      </c>
      <c r="D116" s="70" t="s">
        <v>1433</v>
      </c>
      <c r="E116" s="50">
        <v>46</v>
      </c>
      <c r="F116" s="50" t="s">
        <v>23</v>
      </c>
      <c r="G116" s="69">
        <v>602.80869565217392</v>
      </c>
      <c r="H116" s="195">
        <v>27729.200000000001</v>
      </c>
      <c r="I116" s="196"/>
      <c r="J116" s="195">
        <f t="shared" si="2"/>
        <v>-602.80869565217392</v>
      </c>
      <c r="K116" s="51"/>
      <c r="L116" s="51"/>
      <c r="M116" s="50" t="s">
        <v>485</v>
      </c>
      <c r="N116" s="45"/>
      <c r="O116" s="45"/>
      <c r="P116" s="45"/>
    </row>
    <row r="117" spans="1:16" x14ac:dyDescent="0.25">
      <c r="A117" s="51">
        <f t="shared" si="3"/>
        <v>111</v>
      </c>
      <c r="B117" s="51" t="s">
        <v>15</v>
      </c>
      <c r="C117" s="51" t="s">
        <v>1430</v>
      </c>
      <c r="D117" s="68" t="s">
        <v>1431</v>
      </c>
      <c r="E117" s="50">
        <v>47</v>
      </c>
      <c r="F117" s="50" t="s">
        <v>23</v>
      </c>
      <c r="G117" s="69">
        <v>584.23638297872344</v>
      </c>
      <c r="H117" s="195">
        <v>27459.11</v>
      </c>
      <c r="I117" s="196"/>
      <c r="J117" s="195">
        <f t="shared" si="2"/>
        <v>-584.23638297872344</v>
      </c>
      <c r="K117" s="51"/>
      <c r="L117" s="51"/>
      <c r="M117" s="50" t="s">
        <v>485</v>
      </c>
      <c r="N117" s="45"/>
      <c r="O117" s="45"/>
      <c r="P117" s="45"/>
    </row>
    <row r="118" spans="1:16" x14ac:dyDescent="0.25">
      <c r="A118" s="51">
        <f t="shared" si="3"/>
        <v>112</v>
      </c>
      <c r="B118" s="215" t="s">
        <v>15</v>
      </c>
      <c r="C118" s="215" t="s">
        <v>1648</v>
      </c>
      <c r="D118" s="217" t="s">
        <v>1649</v>
      </c>
      <c r="E118" s="218">
        <v>144</v>
      </c>
      <c r="F118" s="50" t="s">
        <v>23</v>
      </c>
      <c r="G118" s="69">
        <v>189.74249999999998</v>
      </c>
      <c r="H118" s="195">
        <v>27322.92</v>
      </c>
      <c r="I118" s="196"/>
      <c r="J118" s="195">
        <f t="shared" si="2"/>
        <v>-189.74249999999998</v>
      </c>
      <c r="K118" s="51"/>
      <c r="L118" s="51"/>
      <c r="M118" s="50" t="s">
        <v>485</v>
      </c>
      <c r="N118" s="45" t="s">
        <v>1695</v>
      </c>
      <c r="O118" s="227">
        <v>45992</v>
      </c>
      <c r="P118" s="45" t="s">
        <v>1923</v>
      </c>
    </row>
    <row r="119" spans="1:16" x14ac:dyDescent="0.25">
      <c r="A119" s="51">
        <f t="shared" si="3"/>
        <v>113</v>
      </c>
      <c r="B119" s="51" t="s">
        <v>15</v>
      </c>
      <c r="C119" s="51" t="s">
        <v>1428</v>
      </c>
      <c r="D119" s="68" t="s">
        <v>1429</v>
      </c>
      <c r="E119" s="50">
        <v>50</v>
      </c>
      <c r="F119" s="50" t="s">
        <v>23</v>
      </c>
      <c r="G119" s="69">
        <v>533.87620000000004</v>
      </c>
      <c r="H119" s="195">
        <v>26693.81</v>
      </c>
      <c r="I119" s="196"/>
      <c r="J119" s="195">
        <f t="shared" si="2"/>
        <v>-533.87620000000004</v>
      </c>
      <c r="K119" s="51"/>
      <c r="L119" s="51"/>
      <c r="M119" s="50" t="s">
        <v>485</v>
      </c>
      <c r="N119" s="45"/>
      <c r="O119" s="45"/>
      <c r="P119" s="45"/>
    </row>
    <row r="120" spans="1:16" x14ac:dyDescent="0.25">
      <c r="A120" s="51">
        <f t="shared" si="3"/>
        <v>114</v>
      </c>
      <c r="B120" s="51" t="s">
        <v>15</v>
      </c>
      <c r="C120" s="51" t="s">
        <v>1426</v>
      </c>
      <c r="D120" s="70" t="s">
        <v>1427</v>
      </c>
      <c r="E120" s="50">
        <v>828</v>
      </c>
      <c r="F120" s="50" t="s">
        <v>23</v>
      </c>
      <c r="G120" s="69">
        <v>31.71065217391304</v>
      </c>
      <c r="H120" s="195">
        <v>26256.42</v>
      </c>
      <c r="I120" s="196"/>
      <c r="J120" s="195">
        <f t="shared" si="2"/>
        <v>-31.71065217391304</v>
      </c>
      <c r="K120" s="51"/>
      <c r="L120" s="51"/>
      <c r="M120" s="50" t="s">
        <v>485</v>
      </c>
      <c r="N120" s="45"/>
      <c r="O120" s="45"/>
      <c r="P120" s="45"/>
    </row>
    <row r="121" spans="1:16" x14ac:dyDescent="0.25">
      <c r="A121" s="51">
        <f t="shared" si="3"/>
        <v>115</v>
      </c>
      <c r="B121" s="51" t="s">
        <v>15</v>
      </c>
      <c r="C121" s="51" t="s">
        <v>1424</v>
      </c>
      <c r="D121" s="68" t="s">
        <v>1425</v>
      </c>
      <c r="E121" s="50">
        <v>425</v>
      </c>
      <c r="F121" s="50" t="s">
        <v>23</v>
      </c>
      <c r="G121" s="69">
        <v>61.617223529411767</v>
      </c>
      <c r="H121" s="195">
        <v>26187.32</v>
      </c>
      <c r="I121" s="196"/>
      <c r="J121" s="195">
        <f t="shared" si="2"/>
        <v>-61.617223529411767</v>
      </c>
      <c r="K121" s="51"/>
      <c r="L121" s="51"/>
      <c r="M121" s="50" t="s">
        <v>485</v>
      </c>
      <c r="N121" s="45"/>
      <c r="O121" s="45"/>
      <c r="P121" s="45"/>
    </row>
    <row r="122" spans="1:16" ht="30" x14ac:dyDescent="0.25">
      <c r="A122" s="51">
        <f t="shared" si="3"/>
        <v>116</v>
      </c>
      <c r="B122" s="51" t="s">
        <v>15</v>
      </c>
      <c r="C122" s="51" t="s">
        <v>1422</v>
      </c>
      <c r="D122" s="70" t="s">
        <v>1423</v>
      </c>
      <c r="E122" s="50">
        <v>4</v>
      </c>
      <c r="F122" s="50" t="s">
        <v>23</v>
      </c>
      <c r="G122" s="69">
        <v>6458.88</v>
      </c>
      <c r="H122" s="195">
        <v>25835.52</v>
      </c>
      <c r="I122" s="196"/>
      <c r="J122" s="195">
        <f t="shared" si="2"/>
        <v>-6458.88</v>
      </c>
      <c r="K122" s="51"/>
      <c r="L122" s="51"/>
      <c r="M122" s="50" t="s">
        <v>485</v>
      </c>
      <c r="N122" s="45"/>
      <c r="O122" s="45"/>
      <c r="P122" s="45"/>
    </row>
    <row r="123" spans="1:16" ht="30" x14ac:dyDescent="0.25">
      <c r="A123" s="51">
        <f t="shared" si="3"/>
        <v>117</v>
      </c>
      <c r="B123" s="51" t="s">
        <v>15</v>
      </c>
      <c r="C123" s="51" t="s">
        <v>1420</v>
      </c>
      <c r="D123" s="68" t="s">
        <v>1421</v>
      </c>
      <c r="E123" s="50">
        <v>1</v>
      </c>
      <c r="F123" s="50" t="s">
        <v>23</v>
      </c>
      <c r="G123" s="69">
        <v>25309</v>
      </c>
      <c r="H123" s="195">
        <v>25309</v>
      </c>
      <c r="I123" s="196"/>
      <c r="J123" s="195">
        <f t="shared" si="2"/>
        <v>-25309</v>
      </c>
      <c r="K123" s="51"/>
      <c r="L123" s="51"/>
      <c r="M123" s="50" t="s">
        <v>485</v>
      </c>
      <c r="N123" s="45"/>
      <c r="O123" s="45"/>
      <c r="P123" s="45"/>
    </row>
    <row r="124" spans="1:16" x14ac:dyDescent="0.25">
      <c r="A124" s="51">
        <f t="shared" si="3"/>
        <v>118</v>
      </c>
      <c r="B124" s="51" t="s">
        <v>15</v>
      </c>
      <c r="C124" s="51" t="s">
        <v>1418</v>
      </c>
      <c r="D124" s="70" t="s">
        <v>1419</v>
      </c>
      <c r="E124" s="50">
        <v>42</v>
      </c>
      <c r="F124" s="50" t="s">
        <v>23</v>
      </c>
      <c r="G124" s="69">
        <v>589.38428571428574</v>
      </c>
      <c r="H124" s="195">
        <v>24754.14</v>
      </c>
      <c r="I124" s="196"/>
      <c r="J124" s="195">
        <f t="shared" si="2"/>
        <v>-589.38428571428574</v>
      </c>
      <c r="K124" s="51"/>
      <c r="L124" s="51"/>
      <c r="M124" s="50" t="s">
        <v>485</v>
      </c>
      <c r="N124" s="45"/>
      <c r="O124" s="45"/>
      <c r="P124" s="45"/>
    </row>
    <row r="125" spans="1:16" x14ac:dyDescent="0.25">
      <c r="A125" s="51">
        <f t="shared" si="3"/>
        <v>119</v>
      </c>
      <c r="B125" s="51" t="s">
        <v>15</v>
      </c>
      <c r="C125" s="51" t="s">
        <v>1416</v>
      </c>
      <c r="D125" s="68" t="s">
        <v>1417</v>
      </c>
      <c r="E125" s="50">
        <v>1</v>
      </c>
      <c r="F125" s="50" t="s">
        <v>23</v>
      </c>
      <c r="G125" s="69">
        <v>24708.33</v>
      </c>
      <c r="H125" s="195">
        <v>24708.33</v>
      </c>
      <c r="I125" s="196"/>
      <c r="J125" s="195">
        <f t="shared" si="2"/>
        <v>-24708.33</v>
      </c>
      <c r="K125" s="51"/>
      <c r="L125" s="51"/>
      <c r="M125" s="50" t="s">
        <v>485</v>
      </c>
      <c r="N125" s="45"/>
      <c r="O125" s="45"/>
      <c r="P125" s="45"/>
    </row>
    <row r="126" spans="1:16" x14ac:dyDescent="0.25">
      <c r="A126" s="51">
        <f t="shared" si="3"/>
        <v>120</v>
      </c>
      <c r="B126" s="51" t="s">
        <v>15</v>
      </c>
      <c r="C126" s="51" t="s">
        <v>1414</v>
      </c>
      <c r="D126" s="70" t="s">
        <v>1415</v>
      </c>
      <c r="E126" s="50">
        <v>66</v>
      </c>
      <c r="F126" s="50" t="s">
        <v>59</v>
      </c>
      <c r="G126" s="69">
        <v>367.40000000000003</v>
      </c>
      <c r="H126" s="195">
        <v>24248.400000000001</v>
      </c>
      <c r="I126" s="196"/>
      <c r="J126" s="195">
        <f t="shared" si="2"/>
        <v>-367.40000000000003</v>
      </c>
      <c r="K126" s="51"/>
      <c r="L126" s="51"/>
      <c r="M126" s="50" t="s">
        <v>485</v>
      </c>
      <c r="N126" s="45"/>
      <c r="O126" s="45"/>
      <c r="P126" s="45"/>
    </row>
    <row r="127" spans="1:16" x14ac:dyDescent="0.25">
      <c r="A127" s="51">
        <f t="shared" si="3"/>
        <v>121</v>
      </c>
      <c r="B127" s="51" t="s">
        <v>15</v>
      </c>
      <c r="C127" s="51" t="s">
        <v>1412</v>
      </c>
      <c r="D127" s="68" t="s">
        <v>1413</v>
      </c>
      <c r="E127" s="50">
        <v>5</v>
      </c>
      <c r="F127" s="50" t="s">
        <v>23</v>
      </c>
      <c r="G127" s="69">
        <v>4820.6360000000004</v>
      </c>
      <c r="H127" s="195">
        <v>24103.18</v>
      </c>
      <c r="I127" s="196"/>
      <c r="J127" s="195">
        <f t="shared" si="2"/>
        <v>-4820.6360000000004</v>
      </c>
      <c r="K127" s="51"/>
      <c r="L127" s="51"/>
      <c r="M127" s="50" t="s">
        <v>485</v>
      </c>
      <c r="N127" s="45"/>
      <c r="O127" s="45"/>
      <c r="P127" s="45"/>
    </row>
    <row r="128" spans="1:16" x14ac:dyDescent="0.25">
      <c r="A128" s="51">
        <f t="shared" si="3"/>
        <v>122</v>
      </c>
      <c r="B128" s="51" t="s">
        <v>15</v>
      </c>
      <c r="C128" s="51" t="s">
        <v>1410</v>
      </c>
      <c r="D128" s="70" t="s">
        <v>1411</v>
      </c>
      <c r="E128" s="50">
        <v>150</v>
      </c>
      <c r="F128" s="50" t="s">
        <v>23</v>
      </c>
      <c r="G128" s="69">
        <v>159.83333333333334</v>
      </c>
      <c r="H128" s="195">
        <v>23975</v>
      </c>
      <c r="I128" s="196"/>
      <c r="J128" s="195">
        <f t="shared" si="2"/>
        <v>-159.83333333333334</v>
      </c>
      <c r="K128" s="51"/>
      <c r="L128" s="51"/>
      <c r="M128" s="50" t="s">
        <v>485</v>
      </c>
      <c r="N128" s="45"/>
      <c r="O128" s="45"/>
      <c r="P128" s="45"/>
    </row>
    <row r="129" spans="1:16" x14ac:dyDescent="0.25">
      <c r="A129" s="51">
        <f t="shared" si="3"/>
        <v>123</v>
      </c>
      <c r="B129" s="51" t="s">
        <v>15</v>
      </c>
      <c r="C129" s="51" t="s">
        <v>1408</v>
      </c>
      <c r="D129" s="68" t="s">
        <v>1409</v>
      </c>
      <c r="E129" s="50">
        <v>78</v>
      </c>
      <c r="F129" s="50" t="s">
        <v>59</v>
      </c>
      <c r="G129" s="69">
        <v>307.19871794871796</v>
      </c>
      <c r="H129" s="195">
        <v>23961.5</v>
      </c>
      <c r="I129" s="196"/>
      <c r="J129" s="195">
        <f t="shared" si="2"/>
        <v>-307.19871794871796</v>
      </c>
      <c r="K129" s="51"/>
      <c r="L129" s="51"/>
      <c r="M129" s="50" t="s">
        <v>485</v>
      </c>
      <c r="N129" s="45"/>
      <c r="O129" s="45"/>
      <c r="P129" s="45"/>
    </row>
    <row r="130" spans="1:16" x14ac:dyDescent="0.25">
      <c r="A130" s="51">
        <f t="shared" si="3"/>
        <v>124</v>
      </c>
      <c r="B130" s="51" t="s">
        <v>15</v>
      </c>
      <c r="C130" s="51" t="s">
        <v>1406</v>
      </c>
      <c r="D130" s="70" t="s">
        <v>1407</v>
      </c>
      <c r="E130" s="50">
        <v>8</v>
      </c>
      <c r="F130" s="50" t="s">
        <v>23</v>
      </c>
      <c r="G130" s="69">
        <v>2922.9274999999998</v>
      </c>
      <c r="H130" s="195">
        <v>23383.42</v>
      </c>
      <c r="I130" s="196"/>
      <c r="J130" s="195">
        <f t="shared" si="2"/>
        <v>-2922.9274999999998</v>
      </c>
      <c r="K130" s="51"/>
      <c r="L130" s="51"/>
      <c r="M130" s="50" t="s">
        <v>485</v>
      </c>
      <c r="N130" s="45"/>
      <c r="O130" s="45"/>
      <c r="P130" s="45"/>
    </row>
    <row r="131" spans="1:16" x14ac:dyDescent="0.25">
      <c r="A131" s="51">
        <f t="shared" si="3"/>
        <v>125</v>
      </c>
      <c r="B131" s="51" t="s">
        <v>15</v>
      </c>
      <c r="C131" s="51" t="s">
        <v>1404</v>
      </c>
      <c r="D131" s="68" t="s">
        <v>1405</v>
      </c>
      <c r="E131" s="50">
        <v>10</v>
      </c>
      <c r="F131" s="50" t="s">
        <v>23</v>
      </c>
      <c r="G131" s="69">
        <v>2303.8879999999999</v>
      </c>
      <c r="H131" s="195">
        <v>23038.880000000001</v>
      </c>
      <c r="I131" s="196"/>
      <c r="J131" s="195">
        <f t="shared" si="2"/>
        <v>-2303.8879999999999</v>
      </c>
      <c r="K131" s="51"/>
      <c r="L131" s="51"/>
      <c r="M131" s="50" t="s">
        <v>485</v>
      </c>
      <c r="N131" s="45"/>
      <c r="O131" s="45"/>
      <c r="P131" s="45"/>
    </row>
    <row r="132" spans="1:16" x14ac:dyDescent="0.25">
      <c r="A132" s="51">
        <f t="shared" si="3"/>
        <v>126</v>
      </c>
      <c r="B132" s="51" t="s">
        <v>15</v>
      </c>
      <c r="C132" s="51" t="s">
        <v>1402</v>
      </c>
      <c r="D132" s="70" t="s">
        <v>1403</v>
      </c>
      <c r="E132" s="50">
        <v>80</v>
      </c>
      <c r="F132" s="50" t="s">
        <v>23</v>
      </c>
      <c r="G132" s="69">
        <v>283.57</v>
      </c>
      <c r="H132" s="195">
        <v>22685.599999999999</v>
      </c>
      <c r="I132" s="196"/>
      <c r="J132" s="195">
        <f t="shared" si="2"/>
        <v>-283.57</v>
      </c>
      <c r="K132" s="51"/>
      <c r="L132" s="51"/>
      <c r="M132" s="50" t="s">
        <v>485</v>
      </c>
      <c r="N132" s="45"/>
      <c r="O132" s="45"/>
      <c r="P132" s="45"/>
    </row>
    <row r="133" spans="1:16" x14ac:dyDescent="0.25">
      <c r="A133" s="51">
        <f t="shared" si="3"/>
        <v>127</v>
      </c>
      <c r="B133" s="51" t="s">
        <v>15</v>
      </c>
      <c r="C133" s="51" t="s">
        <v>1400</v>
      </c>
      <c r="D133" s="68" t="s">
        <v>1401</v>
      </c>
      <c r="E133" s="50">
        <v>1</v>
      </c>
      <c r="F133" s="50" t="s">
        <v>23</v>
      </c>
      <c r="G133" s="69">
        <v>22592.14</v>
      </c>
      <c r="H133" s="195">
        <v>22592.14</v>
      </c>
      <c r="I133" s="196"/>
      <c r="J133" s="195">
        <f t="shared" si="2"/>
        <v>-22592.14</v>
      </c>
      <c r="K133" s="51"/>
      <c r="L133" s="51"/>
      <c r="M133" s="50" t="s">
        <v>485</v>
      </c>
      <c r="N133" s="45"/>
      <c r="O133" s="45"/>
      <c r="P133" s="45"/>
    </row>
    <row r="134" spans="1:16" x14ac:dyDescent="0.25">
      <c r="A134" s="51">
        <f t="shared" si="3"/>
        <v>128</v>
      </c>
      <c r="B134" s="51" t="s">
        <v>15</v>
      </c>
      <c r="C134" s="51" t="s">
        <v>1398</v>
      </c>
      <c r="D134" s="70" t="s">
        <v>1399</v>
      </c>
      <c r="E134" s="50">
        <v>10</v>
      </c>
      <c r="F134" s="50" t="s">
        <v>23</v>
      </c>
      <c r="G134" s="69">
        <v>2210.7919999999999</v>
      </c>
      <c r="H134" s="195">
        <v>22107.919999999998</v>
      </c>
      <c r="I134" s="196"/>
      <c r="J134" s="195">
        <f t="shared" si="2"/>
        <v>-2210.7919999999999</v>
      </c>
      <c r="K134" s="51"/>
      <c r="L134" s="51"/>
      <c r="M134" s="50" t="s">
        <v>485</v>
      </c>
      <c r="N134" s="45"/>
      <c r="O134" s="45"/>
      <c r="P134" s="45"/>
    </row>
    <row r="135" spans="1:16" x14ac:dyDescent="0.25">
      <c r="A135" s="51">
        <f t="shared" si="3"/>
        <v>129</v>
      </c>
      <c r="B135" s="51" t="s">
        <v>15</v>
      </c>
      <c r="C135" s="51" t="s">
        <v>1396</v>
      </c>
      <c r="D135" s="68" t="s">
        <v>1397</v>
      </c>
      <c r="E135" s="50">
        <v>40</v>
      </c>
      <c r="F135" s="50" t="s">
        <v>23</v>
      </c>
      <c r="G135" s="69">
        <v>549.94325000000003</v>
      </c>
      <c r="H135" s="195">
        <v>21997.73</v>
      </c>
      <c r="I135" s="196"/>
      <c r="J135" s="195">
        <f t="shared" si="2"/>
        <v>-549.94325000000003</v>
      </c>
      <c r="K135" s="51"/>
      <c r="L135" s="51"/>
      <c r="M135" s="50" t="s">
        <v>485</v>
      </c>
      <c r="N135" s="45"/>
      <c r="O135" s="45"/>
      <c r="P135" s="45"/>
    </row>
    <row r="136" spans="1:16" x14ac:dyDescent="0.25">
      <c r="A136" s="51">
        <f t="shared" si="3"/>
        <v>130</v>
      </c>
      <c r="B136" s="51" t="s">
        <v>15</v>
      </c>
      <c r="C136" s="51" t="s">
        <v>1394</v>
      </c>
      <c r="D136" s="70" t="s">
        <v>1395</v>
      </c>
      <c r="E136" s="50">
        <v>65</v>
      </c>
      <c r="F136" s="50" t="s">
        <v>23</v>
      </c>
      <c r="G136" s="69">
        <v>336</v>
      </c>
      <c r="H136" s="195">
        <v>21840</v>
      </c>
      <c r="I136" s="196"/>
      <c r="J136" s="195">
        <f t="shared" ref="J136:J199" si="4">I136-G136</f>
        <v>-336</v>
      </c>
      <c r="K136" s="51"/>
      <c r="L136" s="51"/>
      <c r="M136" s="50" t="s">
        <v>485</v>
      </c>
      <c r="N136" s="45"/>
      <c r="O136" s="45"/>
      <c r="P136" s="45"/>
    </row>
    <row r="137" spans="1:16" x14ac:dyDescent="0.25">
      <c r="A137" s="51">
        <f t="shared" ref="A137:A200" si="5">A136+1</f>
        <v>131</v>
      </c>
      <c r="B137" s="51" t="s">
        <v>15</v>
      </c>
      <c r="C137" s="51" t="s">
        <v>1392</v>
      </c>
      <c r="D137" s="68" t="s">
        <v>1393</v>
      </c>
      <c r="E137" s="50">
        <v>5000</v>
      </c>
      <c r="F137" s="50" t="s">
        <v>23</v>
      </c>
      <c r="G137" s="69">
        <v>4.3138819999999996</v>
      </c>
      <c r="H137" s="195">
        <v>21569.41</v>
      </c>
      <c r="I137" s="196"/>
      <c r="J137" s="195">
        <f t="shared" si="4"/>
        <v>-4.3138819999999996</v>
      </c>
      <c r="K137" s="51"/>
      <c r="L137" s="51"/>
      <c r="M137" s="50" t="s">
        <v>485</v>
      </c>
      <c r="N137" s="45"/>
      <c r="O137" s="45"/>
      <c r="P137" s="45"/>
    </row>
    <row r="138" spans="1:16" x14ac:dyDescent="0.25">
      <c r="A138" s="51">
        <f t="shared" si="5"/>
        <v>132</v>
      </c>
      <c r="B138" s="51" t="s">
        <v>15</v>
      </c>
      <c r="C138" s="51" t="s">
        <v>1390</v>
      </c>
      <c r="D138" s="70" t="s">
        <v>1391</v>
      </c>
      <c r="E138" s="50">
        <v>11223</v>
      </c>
      <c r="F138" s="50" t="s">
        <v>23</v>
      </c>
      <c r="G138" s="69">
        <v>1.9166666666666667</v>
      </c>
      <c r="H138" s="195">
        <v>21510.75</v>
      </c>
      <c r="I138" s="196"/>
      <c r="J138" s="195">
        <f t="shared" si="4"/>
        <v>-1.9166666666666667</v>
      </c>
      <c r="K138" s="51"/>
      <c r="L138" s="51"/>
      <c r="M138" s="50" t="s">
        <v>485</v>
      </c>
      <c r="N138" s="45"/>
      <c r="O138" s="45"/>
      <c r="P138" s="45"/>
    </row>
    <row r="139" spans="1:16" x14ac:dyDescent="0.25">
      <c r="A139" s="51">
        <f t="shared" si="5"/>
        <v>133</v>
      </c>
      <c r="B139" s="51" t="s">
        <v>15</v>
      </c>
      <c r="C139" s="51" t="s">
        <v>1388</v>
      </c>
      <c r="D139" s="68" t="s">
        <v>1389</v>
      </c>
      <c r="E139" s="50">
        <v>2</v>
      </c>
      <c r="F139" s="50" t="s">
        <v>23</v>
      </c>
      <c r="G139" s="69">
        <v>10441.305</v>
      </c>
      <c r="H139" s="195">
        <v>20882.61</v>
      </c>
      <c r="I139" s="196"/>
      <c r="J139" s="195">
        <f t="shared" si="4"/>
        <v>-10441.305</v>
      </c>
      <c r="K139" s="51"/>
      <c r="L139" s="51"/>
      <c r="M139" s="50" t="s">
        <v>485</v>
      </c>
      <c r="N139" s="45"/>
      <c r="O139" s="45"/>
      <c r="P139" s="45"/>
    </row>
    <row r="140" spans="1:16" x14ac:dyDescent="0.25">
      <c r="A140" s="51">
        <f t="shared" si="5"/>
        <v>134</v>
      </c>
      <c r="B140" s="51" t="s">
        <v>15</v>
      </c>
      <c r="C140" s="51" t="s">
        <v>1386</v>
      </c>
      <c r="D140" s="70" t="s">
        <v>1387</v>
      </c>
      <c r="E140" s="50">
        <v>2</v>
      </c>
      <c r="F140" s="50" t="s">
        <v>23</v>
      </c>
      <c r="G140" s="69">
        <v>10300.025</v>
      </c>
      <c r="H140" s="195">
        <v>20600.05</v>
      </c>
      <c r="I140" s="196"/>
      <c r="J140" s="195">
        <f t="shared" si="4"/>
        <v>-10300.025</v>
      </c>
      <c r="K140" s="51"/>
      <c r="L140" s="51"/>
      <c r="M140" s="50" t="s">
        <v>485</v>
      </c>
      <c r="N140" s="45"/>
      <c r="O140" s="45"/>
      <c r="P140" s="45"/>
    </row>
    <row r="141" spans="1:16" x14ac:dyDescent="0.25">
      <c r="A141" s="51">
        <f t="shared" si="5"/>
        <v>135</v>
      </c>
      <c r="B141" s="51" t="s">
        <v>15</v>
      </c>
      <c r="C141" s="51" t="s">
        <v>1384</v>
      </c>
      <c r="D141" s="68" t="s">
        <v>1385</v>
      </c>
      <c r="E141" s="50">
        <v>900</v>
      </c>
      <c r="F141" s="50" t="s">
        <v>18</v>
      </c>
      <c r="G141" s="69">
        <v>22.8</v>
      </c>
      <c r="H141" s="195">
        <v>20520</v>
      </c>
      <c r="I141" s="196"/>
      <c r="J141" s="195">
        <f t="shared" si="4"/>
        <v>-22.8</v>
      </c>
      <c r="K141" s="51"/>
      <c r="L141" s="51"/>
      <c r="M141" s="50" t="s">
        <v>485</v>
      </c>
      <c r="N141" s="45"/>
      <c r="O141" s="45"/>
      <c r="P141" s="45"/>
    </row>
    <row r="142" spans="1:16" x14ac:dyDescent="0.25">
      <c r="A142" s="51">
        <f t="shared" si="5"/>
        <v>136</v>
      </c>
      <c r="B142" s="51" t="s">
        <v>199</v>
      </c>
      <c r="C142" s="51" t="s">
        <v>1382</v>
      </c>
      <c r="D142" s="70" t="s">
        <v>1383</v>
      </c>
      <c r="E142" s="50">
        <v>11</v>
      </c>
      <c r="F142" s="50" t="s">
        <v>23</v>
      </c>
      <c r="G142" s="69">
        <v>1862.2199999999998</v>
      </c>
      <c r="H142" s="195">
        <v>20484.419999999998</v>
      </c>
      <c r="I142" s="196"/>
      <c r="J142" s="195">
        <f t="shared" si="4"/>
        <v>-1862.2199999999998</v>
      </c>
      <c r="K142" s="51"/>
      <c r="L142" s="51"/>
      <c r="M142" s="50" t="s">
        <v>485</v>
      </c>
      <c r="N142" s="45"/>
      <c r="O142" s="45"/>
      <c r="P142" s="45"/>
    </row>
    <row r="143" spans="1:16" x14ac:dyDescent="0.25">
      <c r="A143" s="51">
        <f t="shared" si="5"/>
        <v>137</v>
      </c>
      <c r="B143" s="51" t="s">
        <v>15</v>
      </c>
      <c r="C143" s="51" t="s">
        <v>1380</v>
      </c>
      <c r="D143" s="68" t="s">
        <v>1381</v>
      </c>
      <c r="E143" s="50">
        <v>64</v>
      </c>
      <c r="F143" s="50" t="s">
        <v>59</v>
      </c>
      <c r="G143" s="69">
        <v>319.64499999999998</v>
      </c>
      <c r="H143" s="195">
        <v>20457.28</v>
      </c>
      <c r="I143" s="196"/>
      <c r="J143" s="195">
        <f t="shared" si="4"/>
        <v>-319.64499999999998</v>
      </c>
      <c r="K143" s="51"/>
      <c r="L143" s="51"/>
      <c r="M143" s="50" t="s">
        <v>485</v>
      </c>
      <c r="N143" s="45"/>
      <c r="O143" s="45"/>
      <c r="P143" s="45"/>
    </row>
    <row r="144" spans="1:16" x14ac:dyDescent="0.25">
      <c r="A144" s="51">
        <f t="shared" si="5"/>
        <v>138</v>
      </c>
      <c r="B144" s="51" t="s">
        <v>15</v>
      </c>
      <c r="C144" s="51" t="s">
        <v>1378</v>
      </c>
      <c r="D144" s="70" t="s">
        <v>1379</v>
      </c>
      <c r="E144" s="50">
        <v>10</v>
      </c>
      <c r="F144" s="50" t="s">
        <v>23</v>
      </c>
      <c r="G144" s="69">
        <v>2028.8970000000002</v>
      </c>
      <c r="H144" s="195">
        <v>20288.97</v>
      </c>
      <c r="I144" s="196"/>
      <c r="J144" s="195">
        <f t="shared" si="4"/>
        <v>-2028.8970000000002</v>
      </c>
      <c r="K144" s="51"/>
      <c r="L144" s="51"/>
      <c r="M144" s="50" t="s">
        <v>485</v>
      </c>
      <c r="N144" s="45"/>
      <c r="O144" s="45"/>
      <c r="P144" s="45"/>
    </row>
    <row r="145" spans="1:16" x14ac:dyDescent="0.25">
      <c r="A145" s="51">
        <f t="shared" si="5"/>
        <v>139</v>
      </c>
      <c r="B145" s="51" t="s">
        <v>15</v>
      </c>
      <c r="C145" s="51" t="s">
        <v>1376</v>
      </c>
      <c r="D145" s="68" t="s">
        <v>1377</v>
      </c>
      <c r="E145" s="50">
        <v>7</v>
      </c>
      <c r="F145" s="50" t="s">
        <v>23</v>
      </c>
      <c r="G145" s="69">
        <v>2877.04</v>
      </c>
      <c r="H145" s="195">
        <v>20139.28</v>
      </c>
      <c r="I145" s="196"/>
      <c r="J145" s="195">
        <f t="shared" si="4"/>
        <v>-2877.04</v>
      </c>
      <c r="K145" s="51"/>
      <c r="L145" s="51"/>
      <c r="M145" s="50" t="s">
        <v>485</v>
      </c>
      <c r="N145" s="45"/>
      <c r="O145" s="45"/>
      <c r="P145" s="45"/>
    </row>
    <row r="146" spans="1:16" x14ac:dyDescent="0.25">
      <c r="A146" s="51">
        <f t="shared" si="5"/>
        <v>140</v>
      </c>
      <c r="B146" s="51" t="s">
        <v>15</v>
      </c>
      <c r="C146" s="51" t="s">
        <v>1374</v>
      </c>
      <c r="D146" s="70" t="s">
        <v>1375</v>
      </c>
      <c r="E146" s="50">
        <v>2</v>
      </c>
      <c r="F146" s="50" t="s">
        <v>23</v>
      </c>
      <c r="G146" s="69">
        <v>9975.81</v>
      </c>
      <c r="H146" s="195">
        <v>19951.62</v>
      </c>
      <c r="I146" s="196"/>
      <c r="J146" s="195">
        <f t="shared" si="4"/>
        <v>-9975.81</v>
      </c>
      <c r="K146" s="51"/>
      <c r="L146" s="51"/>
      <c r="M146" s="50" t="s">
        <v>485</v>
      </c>
      <c r="N146" s="45"/>
      <c r="O146" s="45"/>
      <c r="P146" s="45"/>
    </row>
    <row r="147" spans="1:16" x14ac:dyDescent="0.25">
      <c r="A147" s="51">
        <f t="shared" si="5"/>
        <v>141</v>
      </c>
      <c r="B147" s="51" t="s">
        <v>15</v>
      </c>
      <c r="C147" s="51" t="s">
        <v>1372</v>
      </c>
      <c r="D147" s="68" t="s">
        <v>1373</v>
      </c>
      <c r="E147" s="50">
        <v>47</v>
      </c>
      <c r="F147" s="50" t="s">
        <v>23</v>
      </c>
      <c r="G147" s="69">
        <v>424.5010638297872</v>
      </c>
      <c r="H147" s="195">
        <v>19951.55</v>
      </c>
      <c r="I147" s="196"/>
      <c r="J147" s="195">
        <f t="shared" si="4"/>
        <v>-424.5010638297872</v>
      </c>
      <c r="K147" s="51"/>
      <c r="L147" s="51"/>
      <c r="M147" s="50" t="s">
        <v>485</v>
      </c>
      <c r="N147" s="45"/>
      <c r="O147" s="45"/>
      <c r="P147" s="45"/>
    </row>
    <row r="148" spans="1:16" ht="30" x14ac:dyDescent="0.25">
      <c r="A148" s="51">
        <f t="shared" si="5"/>
        <v>142</v>
      </c>
      <c r="B148" s="51" t="s">
        <v>15</v>
      </c>
      <c r="C148" s="51"/>
      <c r="D148" s="70" t="s">
        <v>1443</v>
      </c>
      <c r="E148" s="50">
        <v>2</v>
      </c>
      <c r="F148" s="50" t="s">
        <v>23</v>
      </c>
      <c r="G148" s="69">
        <v>9949.5</v>
      </c>
      <c r="H148" s="195">
        <v>19899</v>
      </c>
      <c r="I148" s="196"/>
      <c r="J148" s="195">
        <f t="shared" si="4"/>
        <v>-9949.5</v>
      </c>
      <c r="K148" s="51"/>
      <c r="L148" s="51"/>
      <c r="M148" s="50" t="s">
        <v>1546</v>
      </c>
      <c r="N148" s="45"/>
      <c r="O148" s="45"/>
      <c r="P148" s="45"/>
    </row>
    <row r="149" spans="1:16" x14ac:dyDescent="0.25">
      <c r="A149" s="51">
        <f t="shared" si="5"/>
        <v>143</v>
      </c>
      <c r="B149" s="51" t="s">
        <v>15</v>
      </c>
      <c r="C149" s="51" t="s">
        <v>1370</v>
      </c>
      <c r="D149" s="68" t="s">
        <v>1371</v>
      </c>
      <c r="E149" s="50">
        <v>2</v>
      </c>
      <c r="F149" s="50" t="s">
        <v>23</v>
      </c>
      <c r="G149" s="69">
        <v>9758.33</v>
      </c>
      <c r="H149" s="195">
        <v>19516.66</v>
      </c>
      <c r="I149" s="196"/>
      <c r="J149" s="195">
        <f t="shared" si="4"/>
        <v>-9758.33</v>
      </c>
      <c r="K149" s="51"/>
      <c r="L149" s="51"/>
      <c r="M149" s="50" t="s">
        <v>485</v>
      </c>
      <c r="N149" s="45"/>
      <c r="O149" s="45"/>
      <c r="P149" s="45"/>
    </row>
    <row r="150" spans="1:16" ht="30" x14ac:dyDescent="0.25">
      <c r="A150" s="51">
        <f t="shared" si="5"/>
        <v>144</v>
      </c>
      <c r="B150" s="51" t="s">
        <v>15</v>
      </c>
      <c r="C150" s="51" t="s">
        <v>1368</v>
      </c>
      <c r="D150" s="70" t="s">
        <v>1369</v>
      </c>
      <c r="E150" s="50">
        <v>12</v>
      </c>
      <c r="F150" s="50" t="s">
        <v>23</v>
      </c>
      <c r="G150" s="69">
        <v>1605.8341666666665</v>
      </c>
      <c r="H150" s="195">
        <v>19270.009999999998</v>
      </c>
      <c r="I150" s="196"/>
      <c r="J150" s="195">
        <f t="shared" si="4"/>
        <v>-1605.8341666666665</v>
      </c>
      <c r="K150" s="51"/>
      <c r="L150" s="51"/>
      <c r="M150" s="50" t="s">
        <v>485</v>
      </c>
      <c r="N150" s="45"/>
      <c r="O150" s="45"/>
      <c r="P150" s="45"/>
    </row>
    <row r="151" spans="1:16" x14ac:dyDescent="0.25">
      <c r="A151" s="51">
        <f t="shared" si="5"/>
        <v>145</v>
      </c>
      <c r="B151" s="51" t="s">
        <v>15</v>
      </c>
      <c r="C151" s="51" t="s">
        <v>1366</v>
      </c>
      <c r="D151" s="68" t="s">
        <v>1367</v>
      </c>
      <c r="E151" s="50">
        <v>8</v>
      </c>
      <c r="F151" s="50" t="s">
        <v>23</v>
      </c>
      <c r="G151" s="69">
        <v>2408.0650000000001</v>
      </c>
      <c r="H151" s="195">
        <v>19264.52</v>
      </c>
      <c r="I151" s="196"/>
      <c r="J151" s="195">
        <f t="shared" si="4"/>
        <v>-2408.0650000000001</v>
      </c>
      <c r="K151" s="51"/>
      <c r="L151" s="51"/>
      <c r="M151" s="50" t="s">
        <v>485</v>
      </c>
      <c r="N151" s="45"/>
      <c r="O151" s="45"/>
      <c r="P151" s="45"/>
    </row>
    <row r="152" spans="1:16" x14ac:dyDescent="0.25">
      <c r="A152" s="51">
        <f t="shared" si="5"/>
        <v>146</v>
      </c>
      <c r="B152" s="51" t="s">
        <v>15</v>
      </c>
      <c r="C152" s="51" t="s">
        <v>1364</v>
      </c>
      <c r="D152" s="70" t="s">
        <v>1365</v>
      </c>
      <c r="E152" s="50">
        <v>12</v>
      </c>
      <c r="F152" s="50" t="s">
        <v>23</v>
      </c>
      <c r="G152" s="69">
        <v>1600</v>
      </c>
      <c r="H152" s="195">
        <v>19200</v>
      </c>
      <c r="I152" s="196"/>
      <c r="J152" s="195">
        <f t="shared" si="4"/>
        <v>-1600</v>
      </c>
      <c r="K152" s="51"/>
      <c r="L152" s="51"/>
      <c r="M152" s="50" t="s">
        <v>485</v>
      </c>
      <c r="N152" s="45"/>
      <c r="O152" s="45"/>
      <c r="P152" s="45"/>
    </row>
    <row r="153" spans="1:16" x14ac:dyDescent="0.25">
      <c r="A153" s="51">
        <f t="shared" si="5"/>
        <v>147</v>
      </c>
      <c r="B153" s="51" t="s">
        <v>15</v>
      </c>
      <c r="C153" s="51" t="s">
        <v>1362</v>
      </c>
      <c r="D153" s="68" t="s">
        <v>1363</v>
      </c>
      <c r="E153" s="50">
        <v>10</v>
      </c>
      <c r="F153" s="50" t="s">
        <v>23</v>
      </c>
      <c r="G153" s="69">
        <v>1915.8110000000001</v>
      </c>
      <c r="H153" s="195">
        <v>19158.11</v>
      </c>
      <c r="I153" s="196"/>
      <c r="J153" s="195">
        <f t="shared" si="4"/>
        <v>-1915.8110000000001</v>
      </c>
      <c r="K153" s="51"/>
      <c r="L153" s="51"/>
      <c r="M153" s="50" t="s">
        <v>485</v>
      </c>
      <c r="N153" s="45"/>
      <c r="O153" s="45"/>
      <c r="P153" s="45"/>
    </row>
    <row r="154" spans="1:16" x14ac:dyDescent="0.25">
      <c r="A154" s="51">
        <f t="shared" si="5"/>
        <v>148</v>
      </c>
      <c r="B154" s="51" t="s">
        <v>15</v>
      </c>
      <c r="C154" s="51" t="s">
        <v>1360</v>
      </c>
      <c r="D154" s="70" t="s">
        <v>1361</v>
      </c>
      <c r="E154" s="50">
        <v>45</v>
      </c>
      <c r="F154" s="50" t="s">
        <v>23</v>
      </c>
      <c r="G154" s="69">
        <v>424.44400000000002</v>
      </c>
      <c r="H154" s="195">
        <v>19099.98</v>
      </c>
      <c r="I154" s="196"/>
      <c r="J154" s="195">
        <f t="shared" si="4"/>
        <v>-424.44400000000002</v>
      </c>
      <c r="K154" s="51"/>
      <c r="L154" s="51"/>
      <c r="M154" s="50" t="s">
        <v>485</v>
      </c>
      <c r="N154" s="45"/>
      <c r="O154" s="45"/>
      <c r="P154" s="45"/>
    </row>
    <row r="155" spans="1:16" x14ac:dyDescent="0.25">
      <c r="A155" s="51">
        <f t="shared" si="5"/>
        <v>149</v>
      </c>
      <c r="B155" s="51" t="s">
        <v>15</v>
      </c>
      <c r="C155" s="51" t="s">
        <v>1358</v>
      </c>
      <c r="D155" s="68" t="s">
        <v>1359</v>
      </c>
      <c r="E155" s="50">
        <v>113</v>
      </c>
      <c r="F155" s="50" t="s">
        <v>23</v>
      </c>
      <c r="G155" s="69">
        <v>168.87796460176992</v>
      </c>
      <c r="H155" s="195">
        <v>19083.21</v>
      </c>
      <c r="I155" s="196"/>
      <c r="J155" s="195">
        <f t="shared" si="4"/>
        <v>-168.87796460176992</v>
      </c>
      <c r="K155" s="51"/>
      <c r="L155" s="51"/>
      <c r="M155" s="50" t="s">
        <v>485</v>
      </c>
      <c r="N155" s="45"/>
      <c r="O155" s="45"/>
      <c r="P155" s="45"/>
    </row>
    <row r="156" spans="1:16" ht="30" x14ac:dyDescent="0.25">
      <c r="A156" s="51">
        <f t="shared" si="5"/>
        <v>150</v>
      </c>
      <c r="B156" s="51" t="s">
        <v>15</v>
      </c>
      <c r="C156" s="51" t="s">
        <v>1356</v>
      </c>
      <c r="D156" s="70" t="s">
        <v>1357</v>
      </c>
      <c r="E156" s="50">
        <v>4</v>
      </c>
      <c r="F156" s="50" t="s">
        <v>23</v>
      </c>
      <c r="G156" s="69">
        <v>4745.83</v>
      </c>
      <c r="H156" s="195">
        <v>18983.32</v>
      </c>
      <c r="I156" s="196"/>
      <c r="J156" s="195">
        <f t="shared" si="4"/>
        <v>-4745.83</v>
      </c>
      <c r="K156" s="51"/>
      <c r="L156" s="51"/>
      <c r="M156" s="50" t="s">
        <v>485</v>
      </c>
      <c r="N156" s="45"/>
      <c r="O156" s="45"/>
      <c r="P156" s="45"/>
    </row>
    <row r="157" spans="1:16" x14ac:dyDescent="0.25">
      <c r="A157" s="51">
        <f t="shared" si="5"/>
        <v>151</v>
      </c>
      <c r="B157" s="51" t="s">
        <v>15</v>
      </c>
      <c r="C157" s="51" t="s">
        <v>1354</v>
      </c>
      <c r="D157" s="68" t="s">
        <v>1355</v>
      </c>
      <c r="E157" s="50">
        <v>30</v>
      </c>
      <c r="F157" s="50" t="s">
        <v>23</v>
      </c>
      <c r="G157" s="69">
        <v>632.23400000000004</v>
      </c>
      <c r="H157" s="195">
        <v>18967.02</v>
      </c>
      <c r="I157" s="196"/>
      <c r="J157" s="195">
        <f t="shared" si="4"/>
        <v>-632.23400000000004</v>
      </c>
      <c r="K157" s="51"/>
      <c r="L157" s="51"/>
      <c r="M157" s="50" t="s">
        <v>485</v>
      </c>
      <c r="N157" s="45"/>
      <c r="O157" s="45"/>
      <c r="P157" s="45"/>
    </row>
    <row r="158" spans="1:16" x14ac:dyDescent="0.25">
      <c r="A158" s="51">
        <f t="shared" si="5"/>
        <v>152</v>
      </c>
      <c r="B158" s="51" t="s">
        <v>15</v>
      </c>
      <c r="C158" s="51" t="s">
        <v>1352</v>
      </c>
      <c r="D158" s="70" t="s">
        <v>1353</v>
      </c>
      <c r="E158" s="50">
        <v>2</v>
      </c>
      <c r="F158" s="50" t="s">
        <v>23</v>
      </c>
      <c r="G158" s="69">
        <v>9453.125</v>
      </c>
      <c r="H158" s="195">
        <v>18906.25</v>
      </c>
      <c r="I158" s="196"/>
      <c r="J158" s="195">
        <f t="shared" si="4"/>
        <v>-9453.125</v>
      </c>
      <c r="K158" s="51"/>
      <c r="L158" s="51"/>
      <c r="M158" s="50" t="s">
        <v>485</v>
      </c>
      <c r="N158" s="45"/>
      <c r="O158" s="45"/>
      <c r="P158" s="45"/>
    </row>
    <row r="159" spans="1:16" ht="30" x14ac:dyDescent="0.25">
      <c r="A159" s="51">
        <f t="shared" si="5"/>
        <v>153</v>
      </c>
      <c r="B159" s="51" t="s">
        <v>15</v>
      </c>
      <c r="C159" s="51" t="s">
        <v>1350</v>
      </c>
      <c r="D159" s="68" t="s">
        <v>1351</v>
      </c>
      <c r="E159" s="50">
        <v>160</v>
      </c>
      <c r="F159" s="50" t="s">
        <v>59</v>
      </c>
      <c r="G159" s="69">
        <v>118.06668749999999</v>
      </c>
      <c r="H159" s="195">
        <v>18890.669999999998</v>
      </c>
      <c r="I159" s="196"/>
      <c r="J159" s="195">
        <f t="shared" si="4"/>
        <v>-118.06668749999999</v>
      </c>
      <c r="K159" s="51"/>
      <c r="L159" s="51"/>
      <c r="M159" s="50" t="s">
        <v>485</v>
      </c>
      <c r="N159" s="45"/>
      <c r="O159" s="45"/>
      <c r="P159" s="45"/>
    </row>
    <row r="160" spans="1:16" x14ac:dyDescent="0.25">
      <c r="A160" s="51">
        <f t="shared" si="5"/>
        <v>154</v>
      </c>
      <c r="B160" s="51" t="s">
        <v>15</v>
      </c>
      <c r="C160" s="51" t="s">
        <v>1348</v>
      </c>
      <c r="D160" s="70" t="s">
        <v>1349</v>
      </c>
      <c r="E160" s="50">
        <v>245</v>
      </c>
      <c r="F160" s="50" t="s">
        <v>23</v>
      </c>
      <c r="G160" s="69">
        <v>76.750897959183675</v>
      </c>
      <c r="H160" s="195">
        <v>18803.97</v>
      </c>
      <c r="I160" s="196"/>
      <c r="J160" s="195">
        <f t="shared" si="4"/>
        <v>-76.750897959183675</v>
      </c>
      <c r="K160" s="51"/>
      <c r="L160" s="51"/>
      <c r="M160" s="50" t="s">
        <v>485</v>
      </c>
      <c r="N160" s="45"/>
      <c r="O160" s="45"/>
      <c r="P160" s="45"/>
    </row>
    <row r="161" spans="1:16" x14ac:dyDescent="0.25">
      <c r="A161" s="51">
        <f t="shared" si="5"/>
        <v>155</v>
      </c>
      <c r="B161" s="51" t="s">
        <v>15</v>
      </c>
      <c r="C161" s="51" t="s">
        <v>1346</v>
      </c>
      <c r="D161" s="68" t="s">
        <v>1347</v>
      </c>
      <c r="E161" s="50">
        <v>36</v>
      </c>
      <c r="F161" s="50" t="s">
        <v>140</v>
      </c>
      <c r="G161" s="69">
        <v>514.58333333333337</v>
      </c>
      <c r="H161" s="195">
        <v>18525</v>
      </c>
      <c r="I161" s="196"/>
      <c r="J161" s="195">
        <f t="shared" si="4"/>
        <v>-514.58333333333337</v>
      </c>
      <c r="K161" s="51"/>
      <c r="L161" s="51"/>
      <c r="M161" s="50" t="s">
        <v>485</v>
      </c>
      <c r="N161" s="45"/>
      <c r="O161" s="45"/>
      <c r="P161" s="45"/>
    </row>
    <row r="162" spans="1:16" x14ac:dyDescent="0.25">
      <c r="A162" s="51">
        <f t="shared" si="5"/>
        <v>156</v>
      </c>
      <c r="B162" s="51" t="s">
        <v>15</v>
      </c>
      <c r="C162" s="51" t="s">
        <v>1344</v>
      </c>
      <c r="D162" s="70" t="s">
        <v>1345</v>
      </c>
      <c r="E162" s="50">
        <v>1</v>
      </c>
      <c r="F162" s="50" t="s">
        <v>23</v>
      </c>
      <c r="G162" s="69">
        <v>18266.669999999998</v>
      </c>
      <c r="H162" s="195">
        <v>18266.669999999998</v>
      </c>
      <c r="I162" s="196"/>
      <c r="J162" s="195">
        <f t="shared" si="4"/>
        <v>-18266.669999999998</v>
      </c>
      <c r="K162" s="51"/>
      <c r="L162" s="51"/>
      <c r="M162" s="50" t="s">
        <v>485</v>
      </c>
      <c r="N162" s="45"/>
      <c r="O162" s="45"/>
      <c r="P162" s="45"/>
    </row>
    <row r="163" spans="1:16" x14ac:dyDescent="0.25">
      <c r="A163" s="51">
        <f t="shared" si="5"/>
        <v>157</v>
      </c>
      <c r="B163" s="51" t="s">
        <v>15</v>
      </c>
      <c r="C163" s="51" t="s">
        <v>1342</v>
      </c>
      <c r="D163" s="68" t="s">
        <v>1343</v>
      </c>
      <c r="E163" s="50">
        <v>12</v>
      </c>
      <c r="F163" s="50" t="s">
        <v>23</v>
      </c>
      <c r="G163" s="69">
        <v>1499.625</v>
      </c>
      <c r="H163" s="195">
        <v>17995.5</v>
      </c>
      <c r="I163" s="196"/>
      <c r="J163" s="195">
        <f t="shared" si="4"/>
        <v>-1499.625</v>
      </c>
      <c r="K163" s="51"/>
      <c r="L163" s="51"/>
      <c r="M163" s="50" t="s">
        <v>485</v>
      </c>
      <c r="N163" s="45"/>
      <c r="O163" s="45"/>
      <c r="P163" s="45"/>
    </row>
    <row r="164" spans="1:16" x14ac:dyDescent="0.25">
      <c r="A164" s="51">
        <f t="shared" si="5"/>
        <v>158</v>
      </c>
      <c r="B164" s="51" t="s">
        <v>15</v>
      </c>
      <c r="C164" s="51" t="s">
        <v>1340</v>
      </c>
      <c r="D164" s="70" t="s">
        <v>1341</v>
      </c>
      <c r="E164" s="50">
        <v>24</v>
      </c>
      <c r="F164" s="50" t="s">
        <v>23</v>
      </c>
      <c r="G164" s="69">
        <v>735.45083333333332</v>
      </c>
      <c r="H164" s="195">
        <v>17650.82</v>
      </c>
      <c r="I164" s="196"/>
      <c r="J164" s="195">
        <f t="shared" si="4"/>
        <v>-735.45083333333332</v>
      </c>
      <c r="K164" s="51"/>
      <c r="L164" s="51"/>
      <c r="M164" s="50" t="s">
        <v>485</v>
      </c>
      <c r="N164" s="45"/>
      <c r="O164" s="45"/>
      <c r="P164" s="45"/>
    </row>
    <row r="165" spans="1:16" x14ac:dyDescent="0.25">
      <c r="A165" s="51">
        <f t="shared" si="5"/>
        <v>159</v>
      </c>
      <c r="B165" s="51" t="s">
        <v>15</v>
      </c>
      <c r="C165" s="51" t="s">
        <v>1338</v>
      </c>
      <c r="D165" s="68" t="s">
        <v>1339</v>
      </c>
      <c r="E165" s="50">
        <v>6</v>
      </c>
      <c r="F165" s="50" t="s">
        <v>23</v>
      </c>
      <c r="G165" s="69">
        <v>2852.0266666666666</v>
      </c>
      <c r="H165" s="195">
        <v>17112.16</v>
      </c>
      <c r="I165" s="196"/>
      <c r="J165" s="195">
        <f t="shared" si="4"/>
        <v>-2852.0266666666666</v>
      </c>
      <c r="K165" s="51"/>
      <c r="L165" s="51"/>
      <c r="M165" s="50" t="s">
        <v>485</v>
      </c>
      <c r="N165" s="45"/>
      <c r="O165" s="45"/>
      <c r="P165" s="45"/>
    </row>
    <row r="166" spans="1:16" x14ac:dyDescent="0.25">
      <c r="A166" s="51">
        <f t="shared" si="5"/>
        <v>160</v>
      </c>
      <c r="B166" s="51" t="s">
        <v>15</v>
      </c>
      <c r="C166" s="51" t="s">
        <v>1336</v>
      </c>
      <c r="D166" s="70" t="s">
        <v>1337</v>
      </c>
      <c r="E166" s="50">
        <v>20</v>
      </c>
      <c r="F166" s="50" t="s">
        <v>23</v>
      </c>
      <c r="G166" s="69">
        <v>842.77949999999998</v>
      </c>
      <c r="H166" s="195">
        <v>16855.59</v>
      </c>
      <c r="I166" s="196"/>
      <c r="J166" s="195">
        <f t="shared" si="4"/>
        <v>-842.77949999999998</v>
      </c>
      <c r="K166" s="51"/>
      <c r="L166" s="51"/>
      <c r="M166" s="50" t="s">
        <v>485</v>
      </c>
      <c r="N166" s="45"/>
      <c r="O166" s="45"/>
      <c r="P166" s="45"/>
    </row>
    <row r="167" spans="1:16" x14ac:dyDescent="0.25">
      <c r="A167" s="51">
        <f t="shared" si="5"/>
        <v>161</v>
      </c>
      <c r="B167" s="51" t="s">
        <v>15</v>
      </c>
      <c r="C167" s="51" t="s">
        <v>1334</v>
      </c>
      <c r="D167" s="68" t="s">
        <v>1335</v>
      </c>
      <c r="E167" s="50">
        <v>90</v>
      </c>
      <c r="F167" s="50" t="s">
        <v>23</v>
      </c>
      <c r="G167" s="69">
        <v>183.41666666666666</v>
      </c>
      <c r="H167" s="195">
        <v>16507.5</v>
      </c>
      <c r="I167" s="196"/>
      <c r="J167" s="195">
        <f t="shared" si="4"/>
        <v>-183.41666666666666</v>
      </c>
      <c r="K167" s="51"/>
      <c r="L167" s="51"/>
      <c r="M167" s="50" t="s">
        <v>485</v>
      </c>
      <c r="N167" s="45"/>
      <c r="O167" s="45"/>
      <c r="P167" s="45"/>
    </row>
    <row r="168" spans="1:16" x14ac:dyDescent="0.25">
      <c r="A168" s="51">
        <f t="shared" si="5"/>
        <v>162</v>
      </c>
      <c r="B168" s="215" t="s">
        <v>15</v>
      </c>
      <c r="C168" s="215" t="s">
        <v>1332</v>
      </c>
      <c r="D168" s="217" t="s">
        <v>1333</v>
      </c>
      <c r="E168" s="218">
        <v>1</v>
      </c>
      <c r="F168" s="50" t="s">
        <v>23</v>
      </c>
      <c r="G168" s="69">
        <v>16200</v>
      </c>
      <c r="H168" s="195">
        <v>16200</v>
      </c>
      <c r="I168" s="196"/>
      <c r="J168" s="195">
        <f t="shared" si="4"/>
        <v>-16200</v>
      </c>
      <c r="K168" s="51"/>
      <c r="L168" s="51"/>
      <c r="M168" s="50" t="s">
        <v>485</v>
      </c>
      <c r="N168" s="45" t="s">
        <v>1695</v>
      </c>
      <c r="O168" s="227">
        <v>45992</v>
      </c>
      <c r="P168" s="45" t="s">
        <v>1923</v>
      </c>
    </row>
    <row r="169" spans="1:16" x14ac:dyDescent="0.25">
      <c r="A169" s="51">
        <f t="shared" si="5"/>
        <v>163</v>
      </c>
      <c r="B169" s="220" t="s">
        <v>15</v>
      </c>
      <c r="C169" s="220" t="s">
        <v>1332</v>
      </c>
      <c r="D169" s="223" t="s">
        <v>1333</v>
      </c>
      <c r="E169" s="222">
        <v>1</v>
      </c>
      <c r="F169" s="50" t="s">
        <v>23</v>
      </c>
      <c r="G169" s="69">
        <v>16200</v>
      </c>
      <c r="H169" s="195">
        <v>16200</v>
      </c>
      <c r="I169" s="196"/>
      <c r="J169" s="195">
        <f t="shared" si="4"/>
        <v>-16200</v>
      </c>
      <c r="K169" s="51"/>
      <c r="L169" s="51"/>
      <c r="M169" s="50" t="s">
        <v>485</v>
      </c>
      <c r="N169" s="45"/>
      <c r="O169" s="45"/>
      <c r="P169" s="45"/>
    </row>
    <row r="170" spans="1:16" x14ac:dyDescent="0.25">
      <c r="A170" s="51">
        <f t="shared" si="5"/>
        <v>164</v>
      </c>
      <c r="B170" s="51" t="s">
        <v>15</v>
      </c>
      <c r="C170" s="51" t="s">
        <v>1330</v>
      </c>
      <c r="D170" s="70" t="s">
        <v>1331</v>
      </c>
      <c r="E170" s="50">
        <v>8</v>
      </c>
      <c r="F170" s="50" t="s">
        <v>23</v>
      </c>
      <c r="G170" s="69">
        <v>2008.33375</v>
      </c>
      <c r="H170" s="195">
        <v>16066.67</v>
      </c>
      <c r="I170" s="196"/>
      <c r="J170" s="195">
        <f t="shared" si="4"/>
        <v>-2008.33375</v>
      </c>
      <c r="K170" s="51"/>
      <c r="L170" s="51"/>
      <c r="M170" s="50" t="s">
        <v>485</v>
      </c>
      <c r="N170" s="45"/>
      <c r="O170" s="45"/>
      <c r="P170" s="45"/>
    </row>
    <row r="171" spans="1:16" x14ac:dyDescent="0.25">
      <c r="A171" s="51">
        <f t="shared" si="5"/>
        <v>165</v>
      </c>
      <c r="B171" s="51" t="s">
        <v>15</v>
      </c>
      <c r="C171" s="51" t="s">
        <v>1328</v>
      </c>
      <c r="D171" s="68" t="s">
        <v>1329</v>
      </c>
      <c r="E171" s="50">
        <v>6</v>
      </c>
      <c r="F171" s="50" t="s">
        <v>23</v>
      </c>
      <c r="G171" s="69">
        <v>2666.1916666666666</v>
      </c>
      <c r="H171" s="195">
        <v>15997.15</v>
      </c>
      <c r="I171" s="196"/>
      <c r="J171" s="195">
        <f t="shared" si="4"/>
        <v>-2666.1916666666666</v>
      </c>
      <c r="K171" s="51"/>
      <c r="L171" s="51"/>
      <c r="M171" s="50" t="s">
        <v>485</v>
      </c>
      <c r="N171" s="45"/>
      <c r="O171" s="45"/>
      <c r="P171" s="45"/>
    </row>
    <row r="172" spans="1:16" x14ac:dyDescent="0.25">
      <c r="A172" s="51">
        <f t="shared" si="5"/>
        <v>166</v>
      </c>
      <c r="B172" s="51" t="s">
        <v>15</v>
      </c>
      <c r="C172" s="51" t="s">
        <v>1326</v>
      </c>
      <c r="D172" s="70" t="s">
        <v>1327</v>
      </c>
      <c r="E172" s="50">
        <v>33</v>
      </c>
      <c r="F172" s="50" t="s">
        <v>23</v>
      </c>
      <c r="G172" s="69">
        <v>478.03969696969693</v>
      </c>
      <c r="H172" s="195">
        <v>15775.31</v>
      </c>
      <c r="I172" s="196"/>
      <c r="J172" s="195">
        <f t="shared" si="4"/>
        <v>-478.03969696969693</v>
      </c>
      <c r="K172" s="51"/>
      <c r="L172" s="51"/>
      <c r="M172" s="50" t="s">
        <v>485</v>
      </c>
      <c r="N172" s="45"/>
      <c r="O172" s="45"/>
      <c r="P172" s="45"/>
    </row>
    <row r="173" spans="1:16" x14ac:dyDescent="0.25">
      <c r="A173" s="51">
        <f t="shared" si="5"/>
        <v>167</v>
      </c>
      <c r="B173" s="51" t="s">
        <v>15</v>
      </c>
      <c r="C173" s="51" t="s">
        <v>1324</v>
      </c>
      <c r="D173" s="68" t="s">
        <v>1325</v>
      </c>
      <c r="E173" s="50">
        <v>2</v>
      </c>
      <c r="F173" s="50" t="s">
        <v>23</v>
      </c>
      <c r="G173" s="69">
        <v>7872.6049999999996</v>
      </c>
      <c r="H173" s="195">
        <v>15745.21</v>
      </c>
      <c r="I173" s="196"/>
      <c r="J173" s="195">
        <f t="shared" si="4"/>
        <v>-7872.6049999999996</v>
      </c>
      <c r="K173" s="51"/>
      <c r="L173" s="51"/>
      <c r="M173" s="50" t="s">
        <v>485</v>
      </c>
      <c r="N173" s="45"/>
      <c r="O173" s="45"/>
      <c r="P173" s="45"/>
    </row>
    <row r="174" spans="1:16" x14ac:dyDescent="0.25">
      <c r="A174" s="51">
        <f t="shared" si="5"/>
        <v>168</v>
      </c>
      <c r="B174" s="51" t="s">
        <v>15</v>
      </c>
      <c r="C174" s="51" t="s">
        <v>1322</v>
      </c>
      <c r="D174" s="70" t="s">
        <v>1323</v>
      </c>
      <c r="E174" s="50">
        <v>4</v>
      </c>
      <c r="F174" s="50" t="s">
        <v>23</v>
      </c>
      <c r="G174" s="69">
        <v>3917.6925000000001</v>
      </c>
      <c r="H174" s="195">
        <v>15670.77</v>
      </c>
      <c r="I174" s="196"/>
      <c r="J174" s="195">
        <f t="shared" si="4"/>
        <v>-3917.6925000000001</v>
      </c>
      <c r="K174" s="51"/>
      <c r="L174" s="51"/>
      <c r="M174" s="50" t="s">
        <v>485</v>
      </c>
      <c r="N174" s="45"/>
      <c r="O174" s="45"/>
      <c r="P174" s="45"/>
    </row>
    <row r="175" spans="1:16" x14ac:dyDescent="0.25">
      <c r="A175" s="51">
        <f t="shared" si="5"/>
        <v>169</v>
      </c>
      <c r="B175" s="215" t="s">
        <v>15</v>
      </c>
      <c r="C175" s="215" t="s">
        <v>1320</v>
      </c>
      <c r="D175" s="216" t="s">
        <v>1321</v>
      </c>
      <c r="E175" s="218">
        <v>30</v>
      </c>
      <c r="F175" s="50" t="s">
        <v>23</v>
      </c>
      <c r="G175" s="69">
        <v>519.81266666666659</v>
      </c>
      <c r="H175" s="195">
        <v>15594.38</v>
      </c>
      <c r="I175" s="196"/>
      <c r="J175" s="195">
        <f t="shared" si="4"/>
        <v>-519.81266666666659</v>
      </c>
      <c r="K175" s="51"/>
      <c r="L175" s="51"/>
      <c r="M175" s="50" t="s">
        <v>485</v>
      </c>
      <c r="N175" s="45" t="s">
        <v>1695</v>
      </c>
      <c r="O175" s="227">
        <v>45992</v>
      </c>
      <c r="P175" s="45" t="s">
        <v>1923</v>
      </c>
    </row>
    <row r="176" spans="1:16" x14ac:dyDescent="0.25">
      <c r="A176" s="51">
        <f t="shared" si="5"/>
        <v>170</v>
      </c>
      <c r="B176" s="220" t="s">
        <v>15</v>
      </c>
      <c r="C176" s="220" t="s">
        <v>1320</v>
      </c>
      <c r="D176" s="221" t="s">
        <v>1321</v>
      </c>
      <c r="E176" s="222">
        <v>30</v>
      </c>
      <c r="F176" s="50" t="s">
        <v>23</v>
      </c>
      <c r="G176" s="69">
        <v>519.81266666666659</v>
      </c>
      <c r="H176" s="195">
        <v>15594.38</v>
      </c>
      <c r="I176" s="196"/>
      <c r="J176" s="195">
        <f t="shared" si="4"/>
        <v>-519.81266666666659</v>
      </c>
      <c r="K176" s="51"/>
      <c r="L176" s="51"/>
      <c r="M176" s="50" t="s">
        <v>485</v>
      </c>
      <c r="N176" s="45"/>
      <c r="O176" s="45"/>
      <c r="P176" s="45"/>
    </row>
    <row r="177" spans="1:16" x14ac:dyDescent="0.25">
      <c r="A177" s="51">
        <f t="shared" si="5"/>
        <v>171</v>
      </c>
      <c r="B177" s="215" t="s">
        <v>15</v>
      </c>
      <c r="C177" s="215" t="s">
        <v>1318</v>
      </c>
      <c r="D177" s="216" t="s">
        <v>1319</v>
      </c>
      <c r="E177" s="218">
        <v>24</v>
      </c>
      <c r="F177" s="50" t="s">
        <v>23</v>
      </c>
      <c r="G177" s="69">
        <v>648.40874999999994</v>
      </c>
      <c r="H177" s="195">
        <v>15561.81</v>
      </c>
      <c r="I177" s="196"/>
      <c r="J177" s="195">
        <f t="shared" si="4"/>
        <v>-648.40874999999994</v>
      </c>
      <c r="K177" s="51"/>
      <c r="L177" s="51"/>
      <c r="M177" s="50" t="s">
        <v>485</v>
      </c>
      <c r="N177" s="45" t="s">
        <v>1695</v>
      </c>
      <c r="O177" s="227">
        <v>45992</v>
      </c>
      <c r="P177" s="45" t="s">
        <v>1923</v>
      </c>
    </row>
    <row r="178" spans="1:16" x14ac:dyDescent="0.25">
      <c r="A178" s="51">
        <f t="shared" si="5"/>
        <v>172</v>
      </c>
      <c r="B178" s="220" t="s">
        <v>15</v>
      </c>
      <c r="C178" s="220" t="s">
        <v>1318</v>
      </c>
      <c r="D178" s="221" t="s">
        <v>1319</v>
      </c>
      <c r="E178" s="222">
        <v>24</v>
      </c>
      <c r="F178" s="50" t="s">
        <v>23</v>
      </c>
      <c r="G178" s="69">
        <v>648.40874999999994</v>
      </c>
      <c r="H178" s="195">
        <v>15561.81</v>
      </c>
      <c r="I178" s="196"/>
      <c r="J178" s="195">
        <f t="shared" si="4"/>
        <v>-648.40874999999994</v>
      </c>
      <c r="K178" s="51"/>
      <c r="L178" s="51"/>
      <c r="M178" s="50" t="s">
        <v>485</v>
      </c>
      <c r="N178" s="45"/>
      <c r="O178" s="45"/>
      <c r="P178" s="45"/>
    </row>
    <row r="179" spans="1:16" x14ac:dyDescent="0.25">
      <c r="A179" s="51">
        <f t="shared" si="5"/>
        <v>173</v>
      </c>
      <c r="B179" s="51" t="s">
        <v>15</v>
      </c>
      <c r="C179" s="51" t="s">
        <v>1316</v>
      </c>
      <c r="D179" s="68" t="s">
        <v>1317</v>
      </c>
      <c r="E179" s="50">
        <v>2</v>
      </c>
      <c r="F179" s="50" t="s">
        <v>23</v>
      </c>
      <c r="G179" s="69">
        <v>7762.5</v>
      </c>
      <c r="H179" s="195">
        <v>15525</v>
      </c>
      <c r="I179" s="196"/>
      <c r="J179" s="195">
        <f t="shared" si="4"/>
        <v>-7762.5</v>
      </c>
      <c r="K179" s="51"/>
      <c r="L179" s="51"/>
      <c r="M179" s="50" t="s">
        <v>485</v>
      </c>
      <c r="N179" s="45"/>
      <c r="O179" s="45"/>
      <c r="P179" s="45"/>
    </row>
    <row r="180" spans="1:16" x14ac:dyDescent="0.25">
      <c r="A180" s="51">
        <f t="shared" si="5"/>
        <v>174</v>
      </c>
      <c r="B180" s="51" t="s">
        <v>15</v>
      </c>
      <c r="C180" s="51" t="s">
        <v>1314</v>
      </c>
      <c r="D180" s="70" t="s">
        <v>1315</v>
      </c>
      <c r="E180" s="50">
        <v>6</v>
      </c>
      <c r="F180" s="50" t="s">
        <v>23</v>
      </c>
      <c r="G180" s="69">
        <v>2550</v>
      </c>
      <c r="H180" s="195">
        <v>15300</v>
      </c>
      <c r="I180" s="196"/>
      <c r="J180" s="195">
        <f t="shared" si="4"/>
        <v>-2550</v>
      </c>
      <c r="K180" s="51"/>
      <c r="L180" s="51"/>
      <c r="M180" s="50" t="s">
        <v>485</v>
      </c>
      <c r="N180" s="45"/>
      <c r="O180" s="45"/>
      <c r="P180" s="45"/>
    </row>
    <row r="181" spans="1:16" x14ac:dyDescent="0.25">
      <c r="A181" s="51">
        <f t="shared" si="5"/>
        <v>175</v>
      </c>
      <c r="B181" s="51" t="s">
        <v>15</v>
      </c>
      <c r="C181" s="51" t="s">
        <v>1312</v>
      </c>
      <c r="D181" s="68" t="s">
        <v>1313</v>
      </c>
      <c r="E181" s="50">
        <v>6</v>
      </c>
      <c r="F181" s="50" t="s">
        <v>23</v>
      </c>
      <c r="G181" s="69">
        <v>2521.0250000000001</v>
      </c>
      <c r="H181" s="195">
        <v>15126.15</v>
      </c>
      <c r="I181" s="196"/>
      <c r="J181" s="195">
        <f t="shared" si="4"/>
        <v>-2521.0250000000001</v>
      </c>
      <c r="K181" s="51"/>
      <c r="L181" s="51"/>
      <c r="M181" s="50" t="s">
        <v>485</v>
      </c>
      <c r="N181" s="45"/>
      <c r="O181" s="45"/>
      <c r="P181" s="45"/>
    </row>
    <row r="182" spans="1:16" x14ac:dyDescent="0.25">
      <c r="A182" s="51">
        <f t="shared" si="5"/>
        <v>176</v>
      </c>
      <c r="B182" s="51" t="s">
        <v>15</v>
      </c>
      <c r="C182" s="51" t="s">
        <v>1310</v>
      </c>
      <c r="D182" s="70" t="s">
        <v>1311</v>
      </c>
      <c r="E182" s="50">
        <v>5</v>
      </c>
      <c r="F182" s="50" t="s">
        <v>23</v>
      </c>
      <c r="G182" s="69">
        <v>3016.6660000000002</v>
      </c>
      <c r="H182" s="195">
        <v>15083.33</v>
      </c>
      <c r="I182" s="196"/>
      <c r="J182" s="195">
        <f t="shared" si="4"/>
        <v>-3016.6660000000002</v>
      </c>
      <c r="K182" s="51"/>
      <c r="L182" s="51"/>
      <c r="M182" s="50" t="s">
        <v>485</v>
      </c>
      <c r="N182" s="45"/>
      <c r="O182" s="45"/>
      <c r="P182" s="45"/>
    </row>
    <row r="183" spans="1:16" x14ac:dyDescent="0.25">
      <c r="A183" s="51">
        <f t="shared" si="5"/>
        <v>177</v>
      </c>
      <c r="B183" s="51" t="s">
        <v>15</v>
      </c>
      <c r="C183" s="51" t="s">
        <v>1308</v>
      </c>
      <c r="D183" s="68" t="s">
        <v>1309</v>
      </c>
      <c r="E183" s="50">
        <v>51</v>
      </c>
      <c r="F183" s="50" t="s">
        <v>23</v>
      </c>
      <c r="G183" s="69">
        <v>292.72843137254904</v>
      </c>
      <c r="H183" s="195">
        <v>14929.15</v>
      </c>
      <c r="I183" s="196"/>
      <c r="J183" s="195">
        <f t="shared" si="4"/>
        <v>-292.72843137254904</v>
      </c>
      <c r="K183" s="51"/>
      <c r="L183" s="51"/>
      <c r="M183" s="50" t="s">
        <v>485</v>
      </c>
      <c r="N183" s="45"/>
      <c r="O183" s="45"/>
      <c r="P183" s="45"/>
    </row>
    <row r="184" spans="1:16" x14ac:dyDescent="0.25">
      <c r="A184" s="51">
        <f t="shared" si="5"/>
        <v>178</v>
      </c>
      <c r="B184" s="51" t="s">
        <v>15</v>
      </c>
      <c r="C184" s="51" t="s">
        <v>1306</v>
      </c>
      <c r="D184" s="70" t="s">
        <v>1307</v>
      </c>
      <c r="E184" s="50">
        <v>12</v>
      </c>
      <c r="F184" s="50" t="s">
        <v>23</v>
      </c>
      <c r="G184" s="69">
        <v>1225.5158333333334</v>
      </c>
      <c r="H184" s="195">
        <v>14706.19</v>
      </c>
      <c r="I184" s="196"/>
      <c r="J184" s="195">
        <f t="shared" si="4"/>
        <v>-1225.5158333333334</v>
      </c>
      <c r="K184" s="51"/>
      <c r="L184" s="51"/>
      <c r="M184" s="50" t="s">
        <v>485</v>
      </c>
      <c r="N184" s="45"/>
      <c r="O184" s="45"/>
      <c r="P184" s="45"/>
    </row>
    <row r="185" spans="1:16" x14ac:dyDescent="0.25">
      <c r="A185" s="51">
        <f t="shared" si="5"/>
        <v>179</v>
      </c>
      <c r="B185" s="51" t="s">
        <v>15</v>
      </c>
      <c r="C185" s="51" t="s">
        <v>1304</v>
      </c>
      <c r="D185" s="68" t="s">
        <v>1305</v>
      </c>
      <c r="E185" s="50">
        <v>9</v>
      </c>
      <c r="F185" s="50" t="s">
        <v>23</v>
      </c>
      <c r="G185" s="69">
        <v>1619.0633333333333</v>
      </c>
      <c r="H185" s="195">
        <v>14571.57</v>
      </c>
      <c r="I185" s="196"/>
      <c r="J185" s="195">
        <f t="shared" si="4"/>
        <v>-1619.0633333333333</v>
      </c>
      <c r="K185" s="51"/>
      <c r="L185" s="51"/>
      <c r="M185" s="50" t="s">
        <v>485</v>
      </c>
      <c r="N185" s="45"/>
      <c r="O185" s="45"/>
      <c r="P185" s="45"/>
    </row>
    <row r="186" spans="1:16" ht="30" x14ac:dyDescent="0.25">
      <c r="A186" s="51">
        <f t="shared" si="5"/>
        <v>180</v>
      </c>
      <c r="B186" s="51" t="s">
        <v>15</v>
      </c>
      <c r="C186" s="51" t="s">
        <v>1302</v>
      </c>
      <c r="D186" s="70" t="s">
        <v>1303</v>
      </c>
      <c r="E186" s="50">
        <v>6</v>
      </c>
      <c r="F186" s="50" t="s">
        <v>23</v>
      </c>
      <c r="G186" s="69">
        <v>2408.1916666666666</v>
      </c>
      <c r="H186" s="195">
        <v>14449.15</v>
      </c>
      <c r="I186" s="196"/>
      <c r="J186" s="195">
        <f t="shared" si="4"/>
        <v>-2408.1916666666666</v>
      </c>
      <c r="K186" s="51"/>
      <c r="L186" s="51"/>
      <c r="M186" s="50" t="s">
        <v>485</v>
      </c>
      <c r="N186" s="45"/>
      <c r="O186" s="45"/>
      <c r="P186" s="45"/>
    </row>
    <row r="187" spans="1:16" x14ac:dyDescent="0.25">
      <c r="A187" s="51">
        <f t="shared" si="5"/>
        <v>181</v>
      </c>
      <c r="B187" s="51" t="s">
        <v>15</v>
      </c>
      <c r="C187" s="51" t="s">
        <v>1300</v>
      </c>
      <c r="D187" s="68" t="s">
        <v>1301</v>
      </c>
      <c r="E187" s="50">
        <v>8</v>
      </c>
      <c r="F187" s="50" t="s">
        <v>23</v>
      </c>
      <c r="G187" s="69">
        <v>1798.23875</v>
      </c>
      <c r="H187" s="195">
        <v>14385.91</v>
      </c>
      <c r="I187" s="196"/>
      <c r="J187" s="195">
        <f t="shared" si="4"/>
        <v>-1798.23875</v>
      </c>
      <c r="K187" s="51"/>
      <c r="L187" s="51"/>
      <c r="M187" s="50" t="s">
        <v>485</v>
      </c>
      <c r="N187" s="45"/>
      <c r="O187" s="45"/>
      <c r="P187" s="45"/>
    </row>
    <row r="188" spans="1:16" x14ac:dyDescent="0.25">
      <c r="A188" s="51">
        <f t="shared" si="5"/>
        <v>182</v>
      </c>
      <c r="B188" s="51" t="s">
        <v>15</v>
      </c>
      <c r="C188" s="51" t="s">
        <v>1298</v>
      </c>
      <c r="D188" s="70" t="s">
        <v>1299</v>
      </c>
      <c r="E188" s="50">
        <v>42</v>
      </c>
      <c r="F188" s="50" t="s">
        <v>23</v>
      </c>
      <c r="G188" s="69">
        <v>340.92952380952386</v>
      </c>
      <c r="H188" s="195">
        <v>14319.04</v>
      </c>
      <c r="I188" s="196"/>
      <c r="J188" s="195">
        <f t="shared" si="4"/>
        <v>-340.92952380952386</v>
      </c>
      <c r="K188" s="51"/>
      <c r="L188" s="51"/>
      <c r="M188" s="50" t="s">
        <v>485</v>
      </c>
      <c r="N188" s="45"/>
      <c r="O188" s="45"/>
      <c r="P188" s="45"/>
    </row>
    <row r="189" spans="1:16" x14ac:dyDescent="0.25">
      <c r="A189" s="51">
        <f t="shared" si="5"/>
        <v>183</v>
      </c>
      <c r="B189" s="51" t="s">
        <v>15</v>
      </c>
      <c r="C189" s="51" t="s">
        <v>1296</v>
      </c>
      <c r="D189" s="68" t="s">
        <v>1297</v>
      </c>
      <c r="E189" s="50">
        <v>245</v>
      </c>
      <c r="F189" s="50" t="s">
        <v>59</v>
      </c>
      <c r="G189" s="69">
        <v>58.296693877551022</v>
      </c>
      <c r="H189" s="195">
        <v>14282.69</v>
      </c>
      <c r="I189" s="196"/>
      <c r="J189" s="195">
        <f t="shared" si="4"/>
        <v>-58.296693877551022</v>
      </c>
      <c r="K189" s="51"/>
      <c r="L189" s="51"/>
      <c r="M189" s="50" t="s">
        <v>485</v>
      </c>
      <c r="N189" s="45"/>
      <c r="O189" s="45"/>
      <c r="P189" s="45"/>
    </row>
    <row r="190" spans="1:16" x14ac:dyDescent="0.25">
      <c r="A190" s="51">
        <f t="shared" si="5"/>
        <v>184</v>
      </c>
      <c r="B190" s="51" t="s">
        <v>15</v>
      </c>
      <c r="C190" s="51" t="s">
        <v>1294</v>
      </c>
      <c r="D190" s="70" t="s">
        <v>1295</v>
      </c>
      <c r="E190" s="50">
        <v>30</v>
      </c>
      <c r="F190" s="50" t="s">
        <v>23</v>
      </c>
      <c r="G190" s="69">
        <v>472.34166666666664</v>
      </c>
      <c r="H190" s="195">
        <v>14170.25</v>
      </c>
      <c r="I190" s="196"/>
      <c r="J190" s="195">
        <f t="shared" si="4"/>
        <v>-472.34166666666664</v>
      </c>
      <c r="K190" s="51"/>
      <c r="L190" s="51"/>
      <c r="M190" s="50" t="s">
        <v>485</v>
      </c>
      <c r="N190" s="45"/>
      <c r="O190" s="45"/>
      <c r="P190" s="45"/>
    </row>
    <row r="191" spans="1:16" x14ac:dyDescent="0.25">
      <c r="A191" s="51">
        <f t="shared" si="5"/>
        <v>185</v>
      </c>
      <c r="B191" s="51" t="s">
        <v>15</v>
      </c>
      <c r="C191" s="51" t="s">
        <v>1292</v>
      </c>
      <c r="D191" s="68" t="s">
        <v>1293</v>
      </c>
      <c r="E191" s="50">
        <v>256</v>
      </c>
      <c r="F191" s="50" t="s">
        <v>59</v>
      </c>
      <c r="G191" s="69">
        <v>55.269609375000002</v>
      </c>
      <c r="H191" s="195">
        <v>14149.02</v>
      </c>
      <c r="I191" s="196"/>
      <c r="J191" s="195">
        <f t="shared" si="4"/>
        <v>-55.269609375000002</v>
      </c>
      <c r="K191" s="51"/>
      <c r="L191" s="51"/>
      <c r="M191" s="50" t="s">
        <v>485</v>
      </c>
      <c r="N191" s="45"/>
      <c r="O191" s="45"/>
      <c r="P191" s="45"/>
    </row>
    <row r="192" spans="1:16" x14ac:dyDescent="0.25">
      <c r="A192" s="51">
        <f t="shared" si="5"/>
        <v>186</v>
      </c>
      <c r="B192" s="51" t="s">
        <v>15</v>
      </c>
      <c r="C192" s="51" t="s">
        <v>1290</v>
      </c>
      <c r="D192" s="70" t="s">
        <v>1291</v>
      </c>
      <c r="E192" s="50">
        <v>4</v>
      </c>
      <c r="F192" s="50" t="s">
        <v>23</v>
      </c>
      <c r="G192" s="69">
        <v>3463.1624999999999</v>
      </c>
      <c r="H192" s="195">
        <v>13852.65</v>
      </c>
      <c r="I192" s="196"/>
      <c r="J192" s="195">
        <f t="shared" si="4"/>
        <v>-3463.1624999999999</v>
      </c>
      <c r="K192" s="51"/>
      <c r="L192" s="51"/>
      <c r="M192" s="50" t="s">
        <v>485</v>
      </c>
      <c r="N192" s="45"/>
      <c r="O192" s="45"/>
      <c r="P192" s="45"/>
    </row>
    <row r="193" spans="1:16" x14ac:dyDescent="0.25">
      <c r="A193" s="51">
        <f t="shared" si="5"/>
        <v>187</v>
      </c>
      <c r="B193" s="51" t="s">
        <v>15</v>
      </c>
      <c r="C193" s="51" t="s">
        <v>1288</v>
      </c>
      <c r="D193" s="68" t="s">
        <v>1289</v>
      </c>
      <c r="E193" s="50">
        <v>10</v>
      </c>
      <c r="F193" s="50" t="s">
        <v>23</v>
      </c>
      <c r="G193" s="69">
        <v>1377.0830000000001</v>
      </c>
      <c r="H193" s="195">
        <v>13770.83</v>
      </c>
      <c r="I193" s="196"/>
      <c r="J193" s="195">
        <f t="shared" si="4"/>
        <v>-1377.0830000000001</v>
      </c>
      <c r="K193" s="51"/>
      <c r="L193" s="51"/>
      <c r="M193" s="50" t="s">
        <v>485</v>
      </c>
      <c r="N193" s="45"/>
      <c r="O193" s="45"/>
      <c r="P193" s="45"/>
    </row>
    <row r="194" spans="1:16" x14ac:dyDescent="0.25">
      <c r="A194" s="51">
        <f t="shared" si="5"/>
        <v>188</v>
      </c>
      <c r="B194" s="51" t="s">
        <v>15</v>
      </c>
      <c r="C194" s="51" t="s">
        <v>1286</v>
      </c>
      <c r="D194" s="70" t="s">
        <v>1287</v>
      </c>
      <c r="E194" s="50">
        <v>25</v>
      </c>
      <c r="F194" s="50" t="s">
        <v>23</v>
      </c>
      <c r="G194" s="69">
        <v>535.33640000000003</v>
      </c>
      <c r="H194" s="195">
        <v>13383.41</v>
      </c>
      <c r="I194" s="196"/>
      <c r="J194" s="195">
        <f t="shared" si="4"/>
        <v>-535.33640000000003</v>
      </c>
      <c r="K194" s="51"/>
      <c r="L194" s="51"/>
      <c r="M194" s="50" t="s">
        <v>485</v>
      </c>
      <c r="N194" s="45"/>
      <c r="O194" s="45"/>
      <c r="P194" s="45"/>
    </row>
    <row r="195" spans="1:16" x14ac:dyDescent="0.25">
      <c r="A195" s="51">
        <f t="shared" si="5"/>
        <v>189</v>
      </c>
      <c r="B195" s="51" t="s">
        <v>15</v>
      </c>
      <c r="C195" s="51" t="s">
        <v>1284</v>
      </c>
      <c r="D195" s="68" t="s">
        <v>1285</v>
      </c>
      <c r="E195" s="50">
        <v>100</v>
      </c>
      <c r="F195" s="50" t="s">
        <v>23</v>
      </c>
      <c r="G195" s="69">
        <v>130.5249</v>
      </c>
      <c r="H195" s="195">
        <v>13052.49</v>
      </c>
      <c r="I195" s="196"/>
      <c r="J195" s="195">
        <f t="shared" si="4"/>
        <v>-130.5249</v>
      </c>
      <c r="K195" s="51"/>
      <c r="L195" s="51"/>
      <c r="M195" s="50" t="s">
        <v>485</v>
      </c>
      <c r="N195" s="45"/>
      <c r="O195" s="45"/>
      <c r="P195" s="45"/>
    </row>
    <row r="196" spans="1:16" x14ac:dyDescent="0.25">
      <c r="A196" s="51">
        <f t="shared" si="5"/>
        <v>190</v>
      </c>
      <c r="B196" s="51" t="s">
        <v>15</v>
      </c>
      <c r="C196" s="51" t="s">
        <v>1282</v>
      </c>
      <c r="D196" s="70" t="s">
        <v>1283</v>
      </c>
      <c r="E196" s="50">
        <v>1</v>
      </c>
      <c r="F196" s="50" t="s">
        <v>23</v>
      </c>
      <c r="G196" s="69">
        <v>13023.56</v>
      </c>
      <c r="H196" s="195">
        <v>13023.56</v>
      </c>
      <c r="I196" s="196"/>
      <c r="J196" s="195">
        <f t="shared" si="4"/>
        <v>-13023.56</v>
      </c>
      <c r="K196" s="51"/>
      <c r="L196" s="51"/>
      <c r="M196" s="50" t="s">
        <v>485</v>
      </c>
      <c r="N196" s="45"/>
      <c r="O196" s="45"/>
      <c r="P196" s="45"/>
    </row>
    <row r="197" spans="1:16" ht="30" x14ac:dyDescent="0.25">
      <c r="A197" s="51">
        <f t="shared" si="5"/>
        <v>191</v>
      </c>
      <c r="B197" s="51" t="s">
        <v>15</v>
      </c>
      <c r="C197" s="51" t="s">
        <v>1280</v>
      </c>
      <c r="D197" s="68" t="s">
        <v>1281</v>
      </c>
      <c r="E197" s="50">
        <v>11</v>
      </c>
      <c r="F197" s="50" t="s">
        <v>23</v>
      </c>
      <c r="G197" s="69">
        <v>1174.7581818181818</v>
      </c>
      <c r="H197" s="195">
        <v>12922.34</v>
      </c>
      <c r="I197" s="196"/>
      <c r="J197" s="195">
        <f t="shared" si="4"/>
        <v>-1174.7581818181818</v>
      </c>
      <c r="K197" s="51"/>
      <c r="L197" s="51"/>
      <c r="M197" s="50" t="s">
        <v>485</v>
      </c>
      <c r="N197" s="45"/>
      <c r="O197" s="45"/>
      <c r="P197" s="45"/>
    </row>
    <row r="198" spans="1:16" x14ac:dyDescent="0.25">
      <c r="A198" s="51">
        <f t="shared" si="5"/>
        <v>192</v>
      </c>
      <c r="B198" s="51" t="s">
        <v>15</v>
      </c>
      <c r="C198" s="51" t="s">
        <v>1278</v>
      </c>
      <c r="D198" s="70" t="s">
        <v>1279</v>
      </c>
      <c r="E198" s="50">
        <v>22</v>
      </c>
      <c r="F198" s="50" t="s">
        <v>23</v>
      </c>
      <c r="G198" s="69">
        <v>585.8336363636364</v>
      </c>
      <c r="H198" s="195">
        <v>12888.34</v>
      </c>
      <c r="I198" s="196"/>
      <c r="J198" s="195">
        <f t="shared" si="4"/>
        <v>-585.8336363636364</v>
      </c>
      <c r="K198" s="51"/>
      <c r="L198" s="51"/>
      <c r="M198" s="50" t="s">
        <v>485</v>
      </c>
      <c r="N198" s="45"/>
      <c r="O198" s="45"/>
      <c r="P198" s="45"/>
    </row>
    <row r="199" spans="1:16" x14ac:dyDescent="0.25">
      <c r="A199" s="51">
        <f t="shared" si="5"/>
        <v>193</v>
      </c>
      <c r="B199" s="51" t="s">
        <v>15</v>
      </c>
      <c r="C199" s="51" t="s">
        <v>1276</v>
      </c>
      <c r="D199" s="68" t="s">
        <v>1277</v>
      </c>
      <c r="E199" s="50">
        <v>24</v>
      </c>
      <c r="F199" s="50" t="s">
        <v>23</v>
      </c>
      <c r="G199" s="69">
        <v>536.60208333333333</v>
      </c>
      <c r="H199" s="195">
        <v>12878.45</v>
      </c>
      <c r="I199" s="196"/>
      <c r="J199" s="195">
        <f t="shared" si="4"/>
        <v>-536.60208333333333</v>
      </c>
      <c r="K199" s="51"/>
      <c r="L199" s="51"/>
      <c r="M199" s="50" t="s">
        <v>485</v>
      </c>
      <c r="N199" s="45"/>
      <c r="O199" s="45"/>
      <c r="P199" s="45"/>
    </row>
    <row r="200" spans="1:16" x14ac:dyDescent="0.25">
      <c r="A200" s="51">
        <f t="shared" si="5"/>
        <v>194</v>
      </c>
      <c r="B200" s="51" t="s">
        <v>15</v>
      </c>
      <c r="C200" s="51" t="s">
        <v>1274</v>
      </c>
      <c r="D200" s="70" t="s">
        <v>1275</v>
      </c>
      <c r="E200" s="50">
        <v>54</v>
      </c>
      <c r="F200" s="50" t="s">
        <v>23</v>
      </c>
      <c r="G200" s="69">
        <v>236.22944444444443</v>
      </c>
      <c r="H200" s="195">
        <v>12756.39</v>
      </c>
      <c r="I200" s="196"/>
      <c r="J200" s="195">
        <f t="shared" ref="J200:J263" si="6">I200-G200</f>
        <v>-236.22944444444443</v>
      </c>
      <c r="K200" s="51"/>
      <c r="L200" s="51"/>
      <c r="M200" s="50" t="s">
        <v>485</v>
      </c>
      <c r="N200" s="45"/>
      <c r="O200" s="45"/>
      <c r="P200" s="45"/>
    </row>
    <row r="201" spans="1:16" x14ac:dyDescent="0.25">
      <c r="A201" s="51">
        <f t="shared" ref="A201:A264" si="7">A200+1</f>
        <v>195</v>
      </c>
      <c r="B201" s="51" t="s">
        <v>15</v>
      </c>
      <c r="C201" s="51" t="s">
        <v>1272</v>
      </c>
      <c r="D201" s="68" t="s">
        <v>1273</v>
      </c>
      <c r="E201" s="50">
        <v>4</v>
      </c>
      <c r="F201" s="50" t="s">
        <v>23</v>
      </c>
      <c r="G201" s="69">
        <v>3175.2575000000002</v>
      </c>
      <c r="H201" s="195">
        <v>12701.03</v>
      </c>
      <c r="I201" s="196"/>
      <c r="J201" s="195">
        <f t="shared" si="6"/>
        <v>-3175.2575000000002</v>
      </c>
      <c r="K201" s="51"/>
      <c r="L201" s="51"/>
      <c r="M201" s="50" t="s">
        <v>485</v>
      </c>
      <c r="N201" s="45"/>
      <c r="O201" s="45"/>
      <c r="P201" s="45"/>
    </row>
    <row r="202" spans="1:16" x14ac:dyDescent="0.25">
      <c r="A202" s="51">
        <f t="shared" si="7"/>
        <v>196</v>
      </c>
      <c r="B202" s="51" t="s">
        <v>15</v>
      </c>
      <c r="C202" s="51" t="s">
        <v>1270</v>
      </c>
      <c r="D202" s="70" t="s">
        <v>1271</v>
      </c>
      <c r="E202" s="50">
        <v>14</v>
      </c>
      <c r="F202" s="50" t="s">
        <v>23</v>
      </c>
      <c r="G202" s="69">
        <v>906.88</v>
      </c>
      <c r="H202" s="195">
        <v>12696.32</v>
      </c>
      <c r="I202" s="196"/>
      <c r="J202" s="195">
        <f t="shared" si="6"/>
        <v>-906.88</v>
      </c>
      <c r="K202" s="51"/>
      <c r="L202" s="51"/>
      <c r="M202" s="50" t="s">
        <v>485</v>
      </c>
      <c r="N202" s="45"/>
      <c r="O202" s="45"/>
      <c r="P202" s="45"/>
    </row>
    <row r="203" spans="1:16" x14ac:dyDescent="0.25">
      <c r="A203" s="51">
        <f t="shared" si="7"/>
        <v>197</v>
      </c>
      <c r="B203" s="215" t="s">
        <v>15</v>
      </c>
      <c r="C203" s="215" t="s">
        <v>1268</v>
      </c>
      <c r="D203" s="216" t="s">
        <v>1269</v>
      </c>
      <c r="E203" s="218">
        <v>4</v>
      </c>
      <c r="F203" s="50" t="s">
        <v>23</v>
      </c>
      <c r="G203" s="69">
        <v>3166.67</v>
      </c>
      <c r="H203" s="195">
        <v>12666.68</v>
      </c>
      <c r="I203" s="196"/>
      <c r="J203" s="195">
        <f t="shared" si="6"/>
        <v>-3166.67</v>
      </c>
      <c r="K203" s="51"/>
      <c r="L203" s="51"/>
      <c r="M203" s="50" t="s">
        <v>485</v>
      </c>
      <c r="N203" s="45" t="s">
        <v>1695</v>
      </c>
      <c r="O203" s="227">
        <v>45992</v>
      </c>
      <c r="P203" s="45" t="s">
        <v>1923</v>
      </c>
    </row>
    <row r="204" spans="1:16" x14ac:dyDescent="0.25">
      <c r="A204" s="51">
        <f t="shared" si="7"/>
        <v>198</v>
      </c>
      <c r="B204" s="220" t="s">
        <v>15</v>
      </c>
      <c r="C204" s="220" t="s">
        <v>1268</v>
      </c>
      <c r="D204" s="221" t="s">
        <v>1269</v>
      </c>
      <c r="E204" s="222">
        <v>4</v>
      </c>
      <c r="F204" s="50" t="s">
        <v>23</v>
      </c>
      <c r="G204" s="69">
        <v>3166.67</v>
      </c>
      <c r="H204" s="195">
        <v>12666.68</v>
      </c>
      <c r="I204" s="196"/>
      <c r="J204" s="195">
        <f t="shared" si="6"/>
        <v>-3166.67</v>
      </c>
      <c r="K204" s="51"/>
      <c r="L204" s="51"/>
      <c r="M204" s="50" t="s">
        <v>485</v>
      </c>
      <c r="N204" s="45"/>
      <c r="O204" s="45"/>
      <c r="P204" s="45"/>
    </row>
    <row r="205" spans="1:16" x14ac:dyDescent="0.25">
      <c r="A205" s="51">
        <f t="shared" si="7"/>
        <v>199</v>
      </c>
      <c r="B205" s="51" t="s">
        <v>15</v>
      </c>
      <c r="C205" s="51" t="s">
        <v>1266</v>
      </c>
      <c r="D205" s="68" t="s">
        <v>1267</v>
      </c>
      <c r="E205" s="50">
        <v>1108</v>
      </c>
      <c r="F205" s="50" t="s">
        <v>23</v>
      </c>
      <c r="G205" s="69">
        <v>11.423447653429603</v>
      </c>
      <c r="H205" s="195">
        <v>12657.18</v>
      </c>
      <c r="I205" s="196"/>
      <c r="J205" s="195">
        <f t="shared" si="6"/>
        <v>-11.423447653429603</v>
      </c>
      <c r="K205" s="51"/>
      <c r="L205" s="51"/>
      <c r="M205" s="50" t="s">
        <v>485</v>
      </c>
      <c r="N205" s="45"/>
      <c r="O205" s="45"/>
      <c r="P205" s="45"/>
    </row>
    <row r="206" spans="1:16" x14ac:dyDescent="0.25">
      <c r="A206" s="51">
        <f t="shared" si="7"/>
        <v>200</v>
      </c>
      <c r="B206" s="51" t="s">
        <v>15</v>
      </c>
      <c r="C206" s="51" t="s">
        <v>1264</v>
      </c>
      <c r="D206" s="70" t="s">
        <v>1265</v>
      </c>
      <c r="E206" s="50">
        <v>45</v>
      </c>
      <c r="F206" s="50" t="s">
        <v>23</v>
      </c>
      <c r="G206" s="69">
        <v>280.44711111111116</v>
      </c>
      <c r="H206" s="195">
        <v>12620.12</v>
      </c>
      <c r="I206" s="196"/>
      <c r="J206" s="195">
        <f t="shared" si="6"/>
        <v>-280.44711111111116</v>
      </c>
      <c r="K206" s="51"/>
      <c r="L206" s="51"/>
      <c r="M206" s="50" t="s">
        <v>485</v>
      </c>
      <c r="N206" s="45"/>
      <c r="O206" s="45"/>
      <c r="P206" s="45"/>
    </row>
    <row r="207" spans="1:16" x14ac:dyDescent="0.25">
      <c r="A207" s="51">
        <f t="shared" si="7"/>
        <v>201</v>
      </c>
      <c r="B207" s="51" t="s">
        <v>15</v>
      </c>
      <c r="C207" s="51" t="s">
        <v>1262</v>
      </c>
      <c r="D207" s="68" t="s">
        <v>1263</v>
      </c>
      <c r="E207" s="50">
        <v>4</v>
      </c>
      <c r="F207" s="50" t="s">
        <v>23</v>
      </c>
      <c r="G207" s="69">
        <v>3154.3425000000002</v>
      </c>
      <c r="H207" s="195">
        <v>12617.37</v>
      </c>
      <c r="I207" s="196"/>
      <c r="J207" s="195">
        <f t="shared" si="6"/>
        <v>-3154.3425000000002</v>
      </c>
      <c r="K207" s="51"/>
      <c r="L207" s="51"/>
      <c r="M207" s="50" t="s">
        <v>485</v>
      </c>
      <c r="N207" s="45"/>
      <c r="O207" s="45"/>
      <c r="P207" s="45"/>
    </row>
    <row r="208" spans="1:16" x14ac:dyDescent="0.25">
      <c r="A208" s="51">
        <f t="shared" si="7"/>
        <v>202</v>
      </c>
      <c r="B208" s="215" t="s">
        <v>15</v>
      </c>
      <c r="C208" s="215" t="s">
        <v>1640</v>
      </c>
      <c r="D208" s="217" t="s">
        <v>1641</v>
      </c>
      <c r="E208" s="218">
        <v>2</v>
      </c>
      <c r="F208" s="50" t="s">
        <v>23</v>
      </c>
      <c r="G208" s="69">
        <v>6233.335</v>
      </c>
      <c r="H208" s="195">
        <v>12466.67</v>
      </c>
      <c r="I208" s="196"/>
      <c r="J208" s="195">
        <f t="shared" si="6"/>
        <v>-6233.335</v>
      </c>
      <c r="K208" s="51"/>
      <c r="L208" s="51"/>
      <c r="M208" s="50" t="s">
        <v>485</v>
      </c>
      <c r="N208" s="45" t="s">
        <v>1695</v>
      </c>
      <c r="O208" s="227">
        <v>45992</v>
      </c>
      <c r="P208" s="45" t="s">
        <v>1923</v>
      </c>
    </row>
    <row r="209" spans="1:16" x14ac:dyDescent="0.25">
      <c r="A209" s="51">
        <f t="shared" si="7"/>
        <v>203</v>
      </c>
      <c r="B209" s="51" t="s">
        <v>15</v>
      </c>
      <c r="C209" s="51" t="s">
        <v>1260</v>
      </c>
      <c r="D209" s="68" t="s">
        <v>1261</v>
      </c>
      <c r="E209" s="50">
        <v>2</v>
      </c>
      <c r="F209" s="50" t="s">
        <v>23</v>
      </c>
      <c r="G209" s="69">
        <v>6163.46</v>
      </c>
      <c r="H209" s="195">
        <v>12326.92</v>
      </c>
      <c r="I209" s="196"/>
      <c r="J209" s="195">
        <f t="shared" si="6"/>
        <v>-6163.46</v>
      </c>
      <c r="K209" s="51"/>
      <c r="L209" s="51"/>
      <c r="M209" s="50" t="s">
        <v>485</v>
      </c>
      <c r="N209" s="45"/>
      <c r="O209" s="45"/>
      <c r="P209" s="45"/>
    </row>
    <row r="210" spans="1:16" x14ac:dyDescent="0.25">
      <c r="A210" s="51">
        <f t="shared" si="7"/>
        <v>204</v>
      </c>
      <c r="B210" s="51" t="s">
        <v>15</v>
      </c>
      <c r="C210" s="51" t="s">
        <v>1258</v>
      </c>
      <c r="D210" s="70" t="s">
        <v>1259</v>
      </c>
      <c r="E210" s="50">
        <v>100</v>
      </c>
      <c r="F210" s="50" t="s">
        <v>23</v>
      </c>
      <c r="G210" s="69">
        <v>122.4417</v>
      </c>
      <c r="H210" s="195">
        <v>12244.17</v>
      </c>
      <c r="I210" s="196"/>
      <c r="J210" s="195">
        <f t="shared" si="6"/>
        <v>-122.4417</v>
      </c>
      <c r="K210" s="51"/>
      <c r="L210" s="51"/>
      <c r="M210" s="50" t="s">
        <v>485</v>
      </c>
      <c r="N210" s="45"/>
      <c r="O210" s="45"/>
      <c r="P210" s="45"/>
    </row>
    <row r="211" spans="1:16" x14ac:dyDescent="0.25">
      <c r="A211" s="51">
        <f t="shared" si="7"/>
        <v>205</v>
      </c>
      <c r="B211" s="51" t="s">
        <v>15</v>
      </c>
      <c r="C211" s="51" t="s">
        <v>1256</v>
      </c>
      <c r="D211" s="68" t="s">
        <v>1257</v>
      </c>
      <c r="E211" s="50">
        <v>1178</v>
      </c>
      <c r="F211" s="50" t="s">
        <v>23</v>
      </c>
      <c r="G211" s="69">
        <v>10.301578947368421</v>
      </c>
      <c r="H211" s="195">
        <v>12135.26</v>
      </c>
      <c r="I211" s="196"/>
      <c r="J211" s="195">
        <f t="shared" si="6"/>
        <v>-10.301578947368421</v>
      </c>
      <c r="K211" s="51"/>
      <c r="L211" s="51"/>
      <c r="M211" s="50" t="s">
        <v>485</v>
      </c>
      <c r="N211" s="45"/>
      <c r="O211" s="45"/>
      <c r="P211" s="45"/>
    </row>
    <row r="212" spans="1:16" x14ac:dyDescent="0.25">
      <c r="A212" s="51">
        <f t="shared" si="7"/>
        <v>206</v>
      </c>
      <c r="B212" s="51" t="s">
        <v>15</v>
      </c>
      <c r="C212" s="51" t="s">
        <v>1254</v>
      </c>
      <c r="D212" s="70" t="s">
        <v>1255</v>
      </c>
      <c r="E212" s="50">
        <v>18</v>
      </c>
      <c r="F212" s="50" t="s">
        <v>23</v>
      </c>
      <c r="G212" s="69">
        <v>673.05722222222221</v>
      </c>
      <c r="H212" s="195">
        <v>12115.03</v>
      </c>
      <c r="I212" s="196"/>
      <c r="J212" s="195">
        <f t="shared" si="6"/>
        <v>-673.05722222222221</v>
      </c>
      <c r="K212" s="51"/>
      <c r="L212" s="51"/>
      <c r="M212" s="50" t="s">
        <v>485</v>
      </c>
      <c r="N212" s="45"/>
      <c r="O212" s="45"/>
      <c r="P212" s="45"/>
    </row>
    <row r="213" spans="1:16" x14ac:dyDescent="0.25">
      <c r="A213" s="51">
        <f t="shared" si="7"/>
        <v>207</v>
      </c>
      <c r="B213" s="51" t="s">
        <v>15</v>
      </c>
      <c r="C213" s="51" t="s">
        <v>1252</v>
      </c>
      <c r="D213" s="68" t="s">
        <v>1253</v>
      </c>
      <c r="E213" s="50">
        <v>4</v>
      </c>
      <c r="F213" s="50" t="s">
        <v>23</v>
      </c>
      <c r="G213" s="69">
        <v>3028.5825</v>
      </c>
      <c r="H213" s="195">
        <v>12114.33</v>
      </c>
      <c r="I213" s="196"/>
      <c r="J213" s="195">
        <f t="shared" si="6"/>
        <v>-3028.5825</v>
      </c>
      <c r="K213" s="51"/>
      <c r="L213" s="51"/>
      <c r="M213" s="50" t="s">
        <v>485</v>
      </c>
      <c r="N213" s="45"/>
      <c r="O213" s="45"/>
      <c r="P213" s="45"/>
    </row>
    <row r="214" spans="1:16" ht="30" x14ac:dyDescent="0.25">
      <c r="A214" s="51">
        <f t="shared" si="7"/>
        <v>208</v>
      </c>
      <c r="B214" s="51" t="s">
        <v>15</v>
      </c>
      <c r="C214" s="51" t="s">
        <v>1250</v>
      </c>
      <c r="D214" s="70" t="s">
        <v>1251</v>
      </c>
      <c r="E214" s="50">
        <v>12</v>
      </c>
      <c r="F214" s="50" t="s">
        <v>23</v>
      </c>
      <c r="G214" s="69">
        <v>1002.0041666666666</v>
      </c>
      <c r="H214" s="195">
        <v>12024.05</v>
      </c>
      <c r="I214" s="196"/>
      <c r="J214" s="195">
        <f t="shared" si="6"/>
        <v>-1002.0041666666666</v>
      </c>
      <c r="K214" s="51"/>
      <c r="L214" s="51"/>
      <c r="M214" s="50" t="s">
        <v>485</v>
      </c>
      <c r="N214" s="45"/>
      <c r="O214" s="45"/>
      <c r="P214" s="45"/>
    </row>
    <row r="215" spans="1:16" x14ac:dyDescent="0.25">
      <c r="A215" s="51">
        <f t="shared" si="7"/>
        <v>209</v>
      </c>
      <c r="B215" s="51" t="s">
        <v>15</v>
      </c>
      <c r="C215" s="51" t="s">
        <v>1248</v>
      </c>
      <c r="D215" s="68" t="s">
        <v>1249</v>
      </c>
      <c r="E215" s="50">
        <v>4</v>
      </c>
      <c r="F215" s="50" t="s">
        <v>23</v>
      </c>
      <c r="G215" s="69">
        <v>3000</v>
      </c>
      <c r="H215" s="195">
        <v>12000</v>
      </c>
      <c r="I215" s="196"/>
      <c r="J215" s="195">
        <f t="shared" si="6"/>
        <v>-3000</v>
      </c>
      <c r="K215" s="51"/>
      <c r="L215" s="51"/>
      <c r="M215" s="50" t="s">
        <v>485</v>
      </c>
      <c r="N215" s="45"/>
      <c r="O215" s="45"/>
      <c r="P215" s="45"/>
    </row>
    <row r="216" spans="1:16" x14ac:dyDescent="0.25">
      <c r="A216" s="51">
        <f t="shared" si="7"/>
        <v>210</v>
      </c>
      <c r="B216" s="51" t="s">
        <v>15</v>
      </c>
      <c r="C216" s="51" t="s">
        <v>1246</v>
      </c>
      <c r="D216" s="70" t="s">
        <v>1247</v>
      </c>
      <c r="E216" s="50">
        <v>30</v>
      </c>
      <c r="F216" s="50" t="s">
        <v>23</v>
      </c>
      <c r="G216" s="69">
        <v>393.51</v>
      </c>
      <c r="H216" s="195">
        <v>11805.3</v>
      </c>
      <c r="I216" s="196"/>
      <c r="J216" s="195">
        <f t="shared" si="6"/>
        <v>-393.51</v>
      </c>
      <c r="K216" s="51"/>
      <c r="L216" s="51"/>
      <c r="M216" s="50" t="s">
        <v>485</v>
      </c>
      <c r="N216" s="45"/>
      <c r="O216" s="45"/>
      <c r="P216" s="45"/>
    </row>
    <row r="217" spans="1:16" x14ac:dyDescent="0.25">
      <c r="A217" s="51">
        <f t="shared" si="7"/>
        <v>211</v>
      </c>
      <c r="B217" s="51" t="s">
        <v>15</v>
      </c>
      <c r="C217" s="51" t="s">
        <v>1244</v>
      </c>
      <c r="D217" s="68" t="s">
        <v>1245</v>
      </c>
      <c r="E217" s="50">
        <v>4</v>
      </c>
      <c r="F217" s="50" t="s">
        <v>23</v>
      </c>
      <c r="G217" s="69">
        <v>2941.8850000000002</v>
      </c>
      <c r="H217" s="195">
        <v>11767.54</v>
      </c>
      <c r="I217" s="196"/>
      <c r="J217" s="195">
        <f t="shared" si="6"/>
        <v>-2941.8850000000002</v>
      </c>
      <c r="K217" s="51"/>
      <c r="L217" s="51"/>
      <c r="M217" s="50" t="s">
        <v>485</v>
      </c>
      <c r="N217" s="45"/>
      <c r="O217" s="45"/>
      <c r="P217" s="45"/>
    </row>
    <row r="218" spans="1:16" x14ac:dyDescent="0.25">
      <c r="A218" s="51">
        <f t="shared" si="7"/>
        <v>212</v>
      </c>
      <c r="B218" s="51" t="s">
        <v>15</v>
      </c>
      <c r="C218" s="51" t="s">
        <v>1242</v>
      </c>
      <c r="D218" s="70" t="s">
        <v>1243</v>
      </c>
      <c r="E218" s="50">
        <v>2</v>
      </c>
      <c r="F218" s="50" t="s">
        <v>23</v>
      </c>
      <c r="G218" s="69">
        <v>5856.375</v>
      </c>
      <c r="H218" s="195">
        <v>11712.75</v>
      </c>
      <c r="I218" s="196"/>
      <c r="J218" s="195">
        <f t="shared" si="6"/>
        <v>-5856.375</v>
      </c>
      <c r="K218" s="51"/>
      <c r="L218" s="51"/>
      <c r="M218" s="50" t="s">
        <v>485</v>
      </c>
      <c r="N218" s="45"/>
      <c r="O218" s="45"/>
      <c r="P218" s="45"/>
    </row>
    <row r="219" spans="1:16" x14ac:dyDescent="0.25">
      <c r="A219" s="51">
        <f t="shared" si="7"/>
        <v>213</v>
      </c>
      <c r="B219" s="51" t="s">
        <v>15</v>
      </c>
      <c r="C219" s="51" t="s">
        <v>1240</v>
      </c>
      <c r="D219" s="68" t="s">
        <v>1241</v>
      </c>
      <c r="E219" s="50">
        <v>5</v>
      </c>
      <c r="F219" s="50" t="s">
        <v>23</v>
      </c>
      <c r="G219" s="69">
        <v>2338.3679999999999</v>
      </c>
      <c r="H219" s="195">
        <v>11691.84</v>
      </c>
      <c r="I219" s="196"/>
      <c r="J219" s="195">
        <f t="shared" si="6"/>
        <v>-2338.3679999999999</v>
      </c>
      <c r="K219" s="51"/>
      <c r="L219" s="51"/>
      <c r="M219" s="50" t="s">
        <v>485</v>
      </c>
      <c r="N219" s="45"/>
      <c r="O219" s="45"/>
      <c r="P219" s="45"/>
    </row>
    <row r="220" spans="1:16" x14ac:dyDescent="0.25">
      <c r="A220" s="51">
        <f t="shared" si="7"/>
        <v>214</v>
      </c>
      <c r="B220" s="51" t="s">
        <v>15</v>
      </c>
      <c r="C220" s="51" t="s">
        <v>1238</v>
      </c>
      <c r="D220" s="70" t="s">
        <v>1239</v>
      </c>
      <c r="E220" s="50">
        <v>32</v>
      </c>
      <c r="F220" s="50" t="s">
        <v>23</v>
      </c>
      <c r="G220" s="69">
        <v>365</v>
      </c>
      <c r="H220" s="195">
        <v>11680</v>
      </c>
      <c r="I220" s="196"/>
      <c r="J220" s="195">
        <f t="shared" si="6"/>
        <v>-365</v>
      </c>
      <c r="K220" s="51"/>
      <c r="L220" s="51"/>
      <c r="M220" s="50" t="s">
        <v>485</v>
      </c>
      <c r="N220" s="45"/>
      <c r="O220" s="45"/>
      <c r="P220" s="45"/>
    </row>
    <row r="221" spans="1:16" ht="30" x14ac:dyDescent="0.25">
      <c r="A221" s="51">
        <f t="shared" si="7"/>
        <v>215</v>
      </c>
      <c r="B221" s="51" t="s">
        <v>15</v>
      </c>
      <c r="C221" s="51" t="s">
        <v>1236</v>
      </c>
      <c r="D221" s="68" t="s">
        <v>1237</v>
      </c>
      <c r="E221" s="50">
        <v>4</v>
      </c>
      <c r="F221" s="50" t="s">
        <v>129</v>
      </c>
      <c r="G221" s="69">
        <v>2893.5</v>
      </c>
      <c r="H221" s="195">
        <v>11574</v>
      </c>
      <c r="I221" s="196"/>
      <c r="J221" s="195">
        <f t="shared" si="6"/>
        <v>-2893.5</v>
      </c>
      <c r="K221" s="51"/>
      <c r="L221" s="51"/>
      <c r="M221" s="50" t="s">
        <v>485</v>
      </c>
      <c r="N221" s="45"/>
      <c r="O221" s="45"/>
      <c r="P221" s="45"/>
    </row>
    <row r="222" spans="1:16" x14ac:dyDescent="0.25">
      <c r="A222" s="51">
        <f t="shared" si="7"/>
        <v>216</v>
      </c>
      <c r="B222" s="51" t="s">
        <v>15</v>
      </c>
      <c r="C222" s="51" t="s">
        <v>1234</v>
      </c>
      <c r="D222" s="70" t="s">
        <v>1235</v>
      </c>
      <c r="E222" s="50">
        <v>2</v>
      </c>
      <c r="F222" s="50" t="s">
        <v>23</v>
      </c>
      <c r="G222" s="69">
        <v>5775</v>
      </c>
      <c r="H222" s="195">
        <v>11550</v>
      </c>
      <c r="I222" s="196"/>
      <c r="J222" s="195">
        <f t="shared" si="6"/>
        <v>-5775</v>
      </c>
      <c r="K222" s="51"/>
      <c r="L222" s="51"/>
      <c r="M222" s="50" t="s">
        <v>485</v>
      </c>
      <c r="N222" s="45"/>
      <c r="O222" s="45"/>
      <c r="P222" s="45"/>
    </row>
    <row r="223" spans="1:16" x14ac:dyDescent="0.25">
      <c r="A223" s="51">
        <f t="shared" si="7"/>
        <v>217</v>
      </c>
      <c r="B223" s="51" t="s">
        <v>15</v>
      </c>
      <c r="C223" s="51" t="s">
        <v>1232</v>
      </c>
      <c r="D223" s="68" t="s">
        <v>1233</v>
      </c>
      <c r="E223" s="50">
        <v>3</v>
      </c>
      <c r="F223" s="50" t="s">
        <v>23</v>
      </c>
      <c r="G223" s="69">
        <v>3846.0566666666668</v>
      </c>
      <c r="H223" s="195">
        <v>11538.17</v>
      </c>
      <c r="I223" s="196"/>
      <c r="J223" s="195">
        <f t="shared" si="6"/>
        <v>-3846.0566666666668</v>
      </c>
      <c r="K223" s="51"/>
      <c r="L223" s="51"/>
      <c r="M223" s="50" t="s">
        <v>485</v>
      </c>
      <c r="N223" s="45"/>
      <c r="O223" s="45"/>
      <c r="P223" s="45"/>
    </row>
    <row r="224" spans="1:16" x14ac:dyDescent="0.25">
      <c r="A224" s="51">
        <f t="shared" si="7"/>
        <v>218</v>
      </c>
      <c r="B224" s="215" t="s">
        <v>15</v>
      </c>
      <c r="C224" s="215" t="s">
        <v>1579</v>
      </c>
      <c r="D224" s="217" t="s">
        <v>1580</v>
      </c>
      <c r="E224" s="218">
        <v>1</v>
      </c>
      <c r="F224" s="50" t="s">
        <v>23</v>
      </c>
      <c r="G224" s="69">
        <v>11503</v>
      </c>
      <c r="H224" s="195">
        <v>11503</v>
      </c>
      <c r="I224" s="196"/>
      <c r="J224" s="195">
        <f t="shared" si="6"/>
        <v>-11503</v>
      </c>
      <c r="K224" s="51"/>
      <c r="L224" s="51"/>
      <c r="M224" s="50" t="s">
        <v>485</v>
      </c>
      <c r="N224" s="45" t="s">
        <v>1695</v>
      </c>
      <c r="O224" s="227">
        <v>45992</v>
      </c>
      <c r="P224" s="45" t="s">
        <v>1923</v>
      </c>
    </row>
    <row r="225" spans="1:16" ht="30" x14ac:dyDescent="0.25">
      <c r="A225" s="51">
        <f t="shared" si="7"/>
        <v>219</v>
      </c>
      <c r="B225" s="51" t="s">
        <v>15</v>
      </c>
      <c r="C225" s="51" t="s">
        <v>1230</v>
      </c>
      <c r="D225" s="68" t="s">
        <v>1231</v>
      </c>
      <c r="E225" s="50">
        <v>3</v>
      </c>
      <c r="F225" s="50" t="s">
        <v>140</v>
      </c>
      <c r="G225" s="69">
        <v>3826.3433333333337</v>
      </c>
      <c r="H225" s="195">
        <v>11479.03</v>
      </c>
      <c r="I225" s="196"/>
      <c r="J225" s="195">
        <f t="shared" si="6"/>
        <v>-3826.3433333333337</v>
      </c>
      <c r="K225" s="51"/>
      <c r="L225" s="51"/>
      <c r="M225" s="50" t="s">
        <v>485</v>
      </c>
      <c r="N225" s="45"/>
      <c r="O225" s="45"/>
      <c r="P225" s="45"/>
    </row>
    <row r="226" spans="1:16" x14ac:dyDescent="0.25">
      <c r="A226" s="51">
        <f t="shared" si="7"/>
        <v>220</v>
      </c>
      <c r="B226" s="51" t="s">
        <v>15</v>
      </c>
      <c r="C226" s="51" t="s">
        <v>1228</v>
      </c>
      <c r="D226" s="70" t="s">
        <v>1229</v>
      </c>
      <c r="E226" s="50">
        <v>2</v>
      </c>
      <c r="F226" s="50" t="s">
        <v>23</v>
      </c>
      <c r="G226" s="69">
        <v>5708.335</v>
      </c>
      <c r="H226" s="195">
        <v>11416.67</v>
      </c>
      <c r="I226" s="196"/>
      <c r="J226" s="195">
        <f t="shared" si="6"/>
        <v>-5708.335</v>
      </c>
      <c r="K226" s="51"/>
      <c r="L226" s="51"/>
      <c r="M226" s="50" t="s">
        <v>485</v>
      </c>
      <c r="N226" s="45"/>
      <c r="O226" s="45"/>
      <c r="P226" s="45"/>
    </row>
    <row r="227" spans="1:16" x14ac:dyDescent="0.25">
      <c r="A227" s="51">
        <f t="shared" si="7"/>
        <v>221</v>
      </c>
      <c r="B227" s="51" t="s">
        <v>15</v>
      </c>
      <c r="C227" s="51" t="s">
        <v>1226</v>
      </c>
      <c r="D227" s="68" t="s">
        <v>1227</v>
      </c>
      <c r="E227" s="50">
        <v>9</v>
      </c>
      <c r="F227" s="50" t="s">
        <v>23</v>
      </c>
      <c r="G227" s="69">
        <v>1268.3599999999999</v>
      </c>
      <c r="H227" s="195">
        <v>11415.24</v>
      </c>
      <c r="I227" s="196"/>
      <c r="J227" s="195">
        <f t="shared" si="6"/>
        <v>-1268.3599999999999</v>
      </c>
      <c r="K227" s="51"/>
      <c r="L227" s="51"/>
      <c r="M227" s="50" t="s">
        <v>485</v>
      </c>
      <c r="N227" s="45"/>
      <c r="O227" s="45"/>
      <c r="P227" s="45"/>
    </row>
    <row r="228" spans="1:16" x14ac:dyDescent="0.25">
      <c r="A228" s="51">
        <f t="shared" si="7"/>
        <v>222</v>
      </c>
      <c r="B228" s="51" t="s">
        <v>15</v>
      </c>
      <c r="C228" s="51" t="s">
        <v>1224</v>
      </c>
      <c r="D228" s="70" t="s">
        <v>1225</v>
      </c>
      <c r="E228" s="50">
        <v>25</v>
      </c>
      <c r="F228" s="50" t="s">
        <v>23</v>
      </c>
      <c r="G228" s="69">
        <v>455.33639999999997</v>
      </c>
      <c r="H228" s="195">
        <v>11383.41</v>
      </c>
      <c r="I228" s="196"/>
      <c r="J228" s="195">
        <f t="shared" si="6"/>
        <v>-455.33639999999997</v>
      </c>
      <c r="K228" s="51"/>
      <c r="L228" s="51"/>
      <c r="M228" s="50" t="s">
        <v>485</v>
      </c>
      <c r="N228" s="45"/>
      <c r="O228" s="45"/>
      <c r="P228" s="45"/>
    </row>
    <row r="229" spans="1:16" x14ac:dyDescent="0.25">
      <c r="A229" s="51">
        <f t="shared" si="7"/>
        <v>223</v>
      </c>
      <c r="B229" s="215" t="s">
        <v>15</v>
      </c>
      <c r="C229" s="215" t="s">
        <v>1681</v>
      </c>
      <c r="D229" s="216" t="s">
        <v>1682</v>
      </c>
      <c r="E229" s="218">
        <v>0.114</v>
      </c>
      <c r="F229" s="50" t="s">
        <v>287</v>
      </c>
      <c r="G229" s="69">
        <v>99750</v>
      </c>
      <c r="H229" s="195">
        <v>11371.5</v>
      </c>
      <c r="I229" s="196"/>
      <c r="J229" s="195">
        <f t="shared" si="6"/>
        <v>-99750</v>
      </c>
      <c r="K229" s="51"/>
      <c r="L229" s="51"/>
      <c r="M229" s="50" t="s">
        <v>485</v>
      </c>
      <c r="N229" s="45" t="s">
        <v>1695</v>
      </c>
      <c r="O229" s="227">
        <v>45992</v>
      </c>
      <c r="P229" s="45" t="s">
        <v>1923</v>
      </c>
    </row>
    <row r="230" spans="1:16" x14ac:dyDescent="0.25">
      <c r="A230" s="51">
        <f t="shared" si="7"/>
        <v>224</v>
      </c>
      <c r="B230" s="51" t="s">
        <v>15</v>
      </c>
      <c r="C230" s="51" t="s">
        <v>1222</v>
      </c>
      <c r="D230" s="70" t="s">
        <v>1223</v>
      </c>
      <c r="E230" s="50">
        <v>1</v>
      </c>
      <c r="F230" s="50" t="s">
        <v>23</v>
      </c>
      <c r="G230" s="69">
        <v>11278.41</v>
      </c>
      <c r="H230" s="195">
        <v>11278.41</v>
      </c>
      <c r="I230" s="196"/>
      <c r="J230" s="195">
        <f t="shared" si="6"/>
        <v>-11278.41</v>
      </c>
      <c r="K230" s="51"/>
      <c r="L230" s="51"/>
      <c r="M230" s="50" t="s">
        <v>485</v>
      </c>
      <c r="N230" s="45"/>
      <c r="O230" s="45"/>
      <c r="P230" s="45"/>
    </row>
    <row r="231" spans="1:16" ht="30" x14ac:dyDescent="0.25">
      <c r="A231" s="51">
        <f t="shared" si="7"/>
        <v>225</v>
      </c>
      <c r="B231" s="51" t="s">
        <v>15</v>
      </c>
      <c r="C231" s="51"/>
      <c r="D231" s="68" t="s">
        <v>1572</v>
      </c>
      <c r="E231" s="50">
        <v>2</v>
      </c>
      <c r="F231" s="50" t="s">
        <v>23</v>
      </c>
      <c r="G231" s="69">
        <v>5579.75</v>
      </c>
      <c r="H231" s="195">
        <v>11159.5</v>
      </c>
      <c r="I231" s="196"/>
      <c r="J231" s="195">
        <f t="shared" si="6"/>
        <v>-5579.75</v>
      </c>
      <c r="K231" s="51"/>
      <c r="L231" s="51"/>
      <c r="M231" s="50" t="s">
        <v>1546</v>
      </c>
      <c r="N231" s="45"/>
      <c r="O231" s="45"/>
      <c r="P231" s="45"/>
    </row>
    <row r="232" spans="1:16" x14ac:dyDescent="0.25">
      <c r="A232" s="51">
        <f t="shared" si="7"/>
        <v>226</v>
      </c>
      <c r="B232" s="51" t="s">
        <v>15</v>
      </c>
      <c r="C232" s="51" t="s">
        <v>1220</v>
      </c>
      <c r="D232" s="70" t="s">
        <v>1221</v>
      </c>
      <c r="E232" s="50">
        <v>6</v>
      </c>
      <c r="F232" s="50" t="s">
        <v>23</v>
      </c>
      <c r="G232" s="69">
        <v>1836.6499999999999</v>
      </c>
      <c r="H232" s="195">
        <v>11019.9</v>
      </c>
      <c r="I232" s="196"/>
      <c r="J232" s="195">
        <f t="shared" si="6"/>
        <v>-1836.6499999999999</v>
      </c>
      <c r="K232" s="51"/>
      <c r="L232" s="51"/>
      <c r="M232" s="50" t="s">
        <v>485</v>
      </c>
      <c r="N232" s="45"/>
      <c r="O232" s="45"/>
      <c r="P232" s="45"/>
    </row>
    <row r="233" spans="1:16" x14ac:dyDescent="0.25">
      <c r="A233" s="51">
        <f t="shared" si="7"/>
        <v>227</v>
      </c>
      <c r="B233" s="220" t="s">
        <v>15</v>
      </c>
      <c r="C233" s="220" t="s">
        <v>1218</v>
      </c>
      <c r="D233" s="223" t="s">
        <v>1219</v>
      </c>
      <c r="E233" s="222">
        <v>21</v>
      </c>
      <c r="F233" s="50" t="s">
        <v>23</v>
      </c>
      <c r="G233" s="69">
        <v>524.45857142857142</v>
      </c>
      <c r="H233" s="195">
        <v>11013.63</v>
      </c>
      <c r="I233" s="196"/>
      <c r="J233" s="195">
        <f t="shared" si="6"/>
        <v>-524.45857142857142</v>
      </c>
      <c r="K233" s="51"/>
      <c r="L233" s="51"/>
      <c r="M233" s="50" t="s">
        <v>485</v>
      </c>
      <c r="N233" s="45"/>
      <c r="O233" s="45"/>
      <c r="P233" s="45"/>
    </row>
    <row r="234" spans="1:16" x14ac:dyDescent="0.25">
      <c r="A234" s="51">
        <f t="shared" si="7"/>
        <v>228</v>
      </c>
      <c r="B234" s="51" t="s">
        <v>15</v>
      </c>
      <c r="C234" s="51" t="s">
        <v>1560</v>
      </c>
      <c r="D234" s="225" t="s">
        <v>1219</v>
      </c>
      <c r="E234" s="50">
        <v>21</v>
      </c>
      <c r="F234" s="50" t="s">
        <v>23</v>
      </c>
      <c r="G234" s="69">
        <v>524.45857142857142</v>
      </c>
      <c r="H234" s="195">
        <v>11013.63</v>
      </c>
      <c r="I234" s="196"/>
      <c r="J234" s="195">
        <f t="shared" si="6"/>
        <v>-524.45857142857142</v>
      </c>
      <c r="K234" s="51"/>
      <c r="L234" s="51"/>
      <c r="M234" s="50" t="s">
        <v>1546</v>
      </c>
      <c r="N234" s="45" t="s">
        <v>1922</v>
      </c>
      <c r="O234" s="45"/>
      <c r="P234" s="45"/>
    </row>
    <row r="235" spans="1:16" x14ac:dyDescent="0.25">
      <c r="A235" s="51">
        <f t="shared" si="7"/>
        <v>229</v>
      </c>
      <c r="B235" s="51" t="s">
        <v>15</v>
      </c>
      <c r="C235" s="51" t="s">
        <v>1216</v>
      </c>
      <c r="D235" s="68" t="s">
        <v>1217</v>
      </c>
      <c r="E235" s="50">
        <v>12</v>
      </c>
      <c r="F235" s="50" t="s">
        <v>23</v>
      </c>
      <c r="G235" s="69">
        <v>911.16666666666663</v>
      </c>
      <c r="H235" s="195">
        <v>10934</v>
      </c>
      <c r="I235" s="196"/>
      <c r="J235" s="195">
        <f t="shared" si="6"/>
        <v>-911.16666666666663</v>
      </c>
      <c r="K235" s="51"/>
      <c r="L235" s="51"/>
      <c r="M235" s="50" t="s">
        <v>485</v>
      </c>
      <c r="N235" s="45"/>
      <c r="O235" s="45"/>
      <c r="P235" s="45"/>
    </row>
    <row r="236" spans="1:16" x14ac:dyDescent="0.25">
      <c r="A236" s="51">
        <f t="shared" si="7"/>
        <v>230</v>
      </c>
      <c r="B236" s="51" t="s">
        <v>15</v>
      </c>
      <c r="C236" s="51" t="s">
        <v>1214</v>
      </c>
      <c r="D236" s="70" t="s">
        <v>1215</v>
      </c>
      <c r="E236" s="50">
        <v>1</v>
      </c>
      <c r="F236" s="50" t="s">
        <v>23</v>
      </c>
      <c r="G236" s="69">
        <v>10892.27</v>
      </c>
      <c r="H236" s="195">
        <v>10892.27</v>
      </c>
      <c r="I236" s="196"/>
      <c r="J236" s="195">
        <f t="shared" si="6"/>
        <v>-10892.27</v>
      </c>
      <c r="K236" s="51"/>
      <c r="L236" s="51"/>
      <c r="M236" s="50" t="s">
        <v>485</v>
      </c>
      <c r="N236" s="45"/>
      <c r="O236" s="45"/>
      <c r="P236" s="45"/>
    </row>
    <row r="237" spans="1:16" x14ac:dyDescent="0.25">
      <c r="A237" s="51">
        <f t="shared" si="7"/>
        <v>231</v>
      </c>
      <c r="B237" s="51" t="s">
        <v>15</v>
      </c>
      <c r="C237" s="51" t="s">
        <v>1212</v>
      </c>
      <c r="D237" s="68" t="s">
        <v>1213</v>
      </c>
      <c r="E237" s="50">
        <v>74</v>
      </c>
      <c r="F237" s="50" t="s">
        <v>23</v>
      </c>
      <c r="G237" s="69">
        <v>145.03270270270269</v>
      </c>
      <c r="H237" s="195">
        <v>10732.42</v>
      </c>
      <c r="I237" s="196"/>
      <c r="J237" s="195">
        <f t="shared" si="6"/>
        <v>-145.03270270270269</v>
      </c>
      <c r="K237" s="51"/>
      <c r="L237" s="51"/>
      <c r="M237" s="50" t="s">
        <v>485</v>
      </c>
      <c r="N237" s="45"/>
      <c r="O237" s="45"/>
      <c r="P237" s="45"/>
    </row>
    <row r="238" spans="1:16" x14ac:dyDescent="0.25">
      <c r="A238" s="51">
        <f t="shared" si="7"/>
        <v>232</v>
      </c>
      <c r="B238" s="51" t="s">
        <v>15</v>
      </c>
      <c r="C238" s="51" t="s">
        <v>1210</v>
      </c>
      <c r="D238" s="70" t="s">
        <v>1211</v>
      </c>
      <c r="E238" s="50">
        <v>2</v>
      </c>
      <c r="F238" s="50" t="s">
        <v>23</v>
      </c>
      <c r="G238" s="69">
        <v>5329.58</v>
      </c>
      <c r="H238" s="195">
        <v>10659.16</v>
      </c>
      <c r="I238" s="196"/>
      <c r="J238" s="195">
        <f t="shared" si="6"/>
        <v>-5329.58</v>
      </c>
      <c r="K238" s="51"/>
      <c r="L238" s="51"/>
      <c r="M238" s="50" t="s">
        <v>485</v>
      </c>
      <c r="N238" s="45"/>
      <c r="O238" s="45"/>
      <c r="P238" s="45"/>
    </row>
    <row r="239" spans="1:16" x14ac:dyDescent="0.25">
      <c r="A239" s="51">
        <f t="shared" si="7"/>
        <v>233</v>
      </c>
      <c r="B239" s="51" t="s">
        <v>15</v>
      </c>
      <c r="C239" s="51" t="s">
        <v>1208</v>
      </c>
      <c r="D239" s="68" t="s">
        <v>1209</v>
      </c>
      <c r="E239" s="50">
        <v>356</v>
      </c>
      <c r="F239" s="50" t="s">
        <v>23</v>
      </c>
      <c r="G239" s="69">
        <v>29.510196629213482</v>
      </c>
      <c r="H239" s="195">
        <v>10505.63</v>
      </c>
      <c r="I239" s="196"/>
      <c r="J239" s="195">
        <f t="shared" si="6"/>
        <v>-29.510196629213482</v>
      </c>
      <c r="K239" s="51"/>
      <c r="L239" s="51"/>
      <c r="M239" s="50" t="s">
        <v>485</v>
      </c>
      <c r="N239" s="45"/>
      <c r="O239" s="45"/>
      <c r="P239" s="45"/>
    </row>
    <row r="240" spans="1:16" x14ac:dyDescent="0.25">
      <c r="A240" s="51">
        <f t="shared" si="7"/>
        <v>234</v>
      </c>
      <c r="B240" s="51" t="s">
        <v>15</v>
      </c>
      <c r="C240" s="51" t="s">
        <v>1206</v>
      </c>
      <c r="D240" s="70" t="s">
        <v>1207</v>
      </c>
      <c r="E240" s="50">
        <v>2</v>
      </c>
      <c r="F240" s="50" t="s">
        <v>23</v>
      </c>
      <c r="G240" s="69">
        <v>5170.6000000000004</v>
      </c>
      <c r="H240" s="195">
        <v>10341.200000000001</v>
      </c>
      <c r="I240" s="196"/>
      <c r="J240" s="195">
        <f t="shared" si="6"/>
        <v>-5170.6000000000004</v>
      </c>
      <c r="K240" s="51"/>
      <c r="L240" s="51"/>
      <c r="M240" s="50" t="s">
        <v>485</v>
      </c>
      <c r="N240" s="45"/>
      <c r="O240" s="45"/>
      <c r="P240" s="45"/>
    </row>
    <row r="241" spans="1:16" x14ac:dyDescent="0.25">
      <c r="A241" s="51">
        <f t="shared" si="7"/>
        <v>235</v>
      </c>
      <c r="B241" s="51" t="s">
        <v>15</v>
      </c>
      <c r="C241" s="51" t="s">
        <v>1204</v>
      </c>
      <c r="D241" s="68" t="s">
        <v>1205</v>
      </c>
      <c r="E241" s="50">
        <v>60</v>
      </c>
      <c r="F241" s="50" t="s">
        <v>23</v>
      </c>
      <c r="G241" s="69">
        <v>171.83966666666666</v>
      </c>
      <c r="H241" s="195">
        <v>10310.379999999999</v>
      </c>
      <c r="I241" s="196"/>
      <c r="J241" s="195">
        <f t="shared" si="6"/>
        <v>-171.83966666666666</v>
      </c>
      <c r="K241" s="51"/>
      <c r="L241" s="51"/>
      <c r="M241" s="50" t="s">
        <v>485</v>
      </c>
      <c r="N241" s="45"/>
      <c r="O241" s="45"/>
      <c r="P241" s="45"/>
    </row>
    <row r="242" spans="1:16" x14ac:dyDescent="0.25">
      <c r="A242" s="51">
        <f t="shared" si="7"/>
        <v>236</v>
      </c>
      <c r="B242" s="51" t="s">
        <v>15</v>
      </c>
      <c r="C242" s="51" t="s">
        <v>1202</v>
      </c>
      <c r="D242" s="70" t="s">
        <v>1203</v>
      </c>
      <c r="E242" s="50">
        <v>33</v>
      </c>
      <c r="F242" s="50" t="s">
        <v>23</v>
      </c>
      <c r="G242" s="69">
        <v>310.16060606060603</v>
      </c>
      <c r="H242" s="195">
        <v>10235.299999999999</v>
      </c>
      <c r="I242" s="196"/>
      <c r="J242" s="195">
        <f t="shared" si="6"/>
        <v>-310.16060606060603</v>
      </c>
      <c r="K242" s="51"/>
      <c r="L242" s="51"/>
      <c r="M242" s="50" t="s">
        <v>485</v>
      </c>
      <c r="N242" s="45"/>
      <c r="O242" s="45"/>
      <c r="P242" s="45"/>
    </row>
    <row r="243" spans="1:16" ht="30" x14ac:dyDescent="0.25">
      <c r="A243" s="51">
        <f t="shared" si="7"/>
        <v>237</v>
      </c>
      <c r="B243" s="51" t="s">
        <v>15</v>
      </c>
      <c r="C243" s="51" t="s">
        <v>1200</v>
      </c>
      <c r="D243" s="68" t="s">
        <v>1201</v>
      </c>
      <c r="E243" s="50">
        <v>600</v>
      </c>
      <c r="F243" s="50" t="s">
        <v>23</v>
      </c>
      <c r="G243" s="69">
        <v>16.95</v>
      </c>
      <c r="H243" s="195">
        <v>10170</v>
      </c>
      <c r="I243" s="196"/>
      <c r="J243" s="195">
        <f t="shared" si="6"/>
        <v>-16.95</v>
      </c>
      <c r="K243" s="51"/>
      <c r="L243" s="51"/>
      <c r="M243" s="50" t="s">
        <v>485</v>
      </c>
      <c r="N243" s="45"/>
      <c r="O243" s="45"/>
      <c r="P243" s="45"/>
    </row>
    <row r="244" spans="1:16" x14ac:dyDescent="0.25">
      <c r="A244" s="51">
        <f t="shared" si="7"/>
        <v>238</v>
      </c>
      <c r="B244" s="51" t="s">
        <v>15</v>
      </c>
      <c r="C244" s="51" t="s">
        <v>1198</v>
      </c>
      <c r="D244" s="70" t="s">
        <v>1199</v>
      </c>
      <c r="E244" s="50">
        <v>13</v>
      </c>
      <c r="F244" s="50" t="s">
        <v>23</v>
      </c>
      <c r="G244" s="69">
        <v>777.57692307692309</v>
      </c>
      <c r="H244" s="195">
        <v>10108.5</v>
      </c>
      <c r="I244" s="196"/>
      <c r="J244" s="195">
        <f t="shared" si="6"/>
        <v>-777.57692307692309</v>
      </c>
      <c r="K244" s="51"/>
      <c r="L244" s="51"/>
      <c r="M244" s="50" t="s">
        <v>485</v>
      </c>
      <c r="N244" s="45"/>
      <c r="O244" s="45"/>
      <c r="P244" s="45"/>
    </row>
    <row r="245" spans="1:16" x14ac:dyDescent="0.25">
      <c r="A245" s="51">
        <f t="shared" si="7"/>
        <v>239</v>
      </c>
      <c r="B245" s="51" t="s">
        <v>15</v>
      </c>
      <c r="C245" s="51" t="s">
        <v>1196</v>
      </c>
      <c r="D245" s="68" t="s">
        <v>1197</v>
      </c>
      <c r="E245" s="50">
        <v>132</v>
      </c>
      <c r="F245" s="50" t="s">
        <v>23</v>
      </c>
      <c r="G245" s="69">
        <v>75.844015151515151</v>
      </c>
      <c r="H245" s="195">
        <v>10011.41</v>
      </c>
      <c r="I245" s="196"/>
      <c r="J245" s="195">
        <f t="shared" si="6"/>
        <v>-75.844015151515151</v>
      </c>
      <c r="K245" s="51"/>
      <c r="L245" s="51"/>
      <c r="M245" s="50" t="s">
        <v>485</v>
      </c>
      <c r="N245" s="45"/>
      <c r="O245" s="45"/>
      <c r="P245" s="45"/>
    </row>
    <row r="246" spans="1:16" x14ac:dyDescent="0.25">
      <c r="A246" s="51">
        <f t="shared" si="7"/>
        <v>240</v>
      </c>
      <c r="B246" s="51" t="s">
        <v>15</v>
      </c>
      <c r="C246" s="51" t="s">
        <v>1194</v>
      </c>
      <c r="D246" s="70" t="s">
        <v>1195</v>
      </c>
      <c r="E246" s="50">
        <v>25</v>
      </c>
      <c r="F246" s="50" t="s">
        <v>23</v>
      </c>
      <c r="G246" s="69">
        <v>393.29360000000003</v>
      </c>
      <c r="H246" s="195">
        <v>9832.34</v>
      </c>
      <c r="I246" s="196"/>
      <c r="J246" s="195">
        <f t="shared" si="6"/>
        <v>-393.29360000000003</v>
      </c>
      <c r="K246" s="51"/>
      <c r="L246" s="51"/>
      <c r="M246" s="50" t="s">
        <v>485</v>
      </c>
      <c r="N246" s="45"/>
      <c r="O246" s="45"/>
      <c r="P246" s="45"/>
    </row>
    <row r="247" spans="1:16" x14ac:dyDescent="0.25">
      <c r="A247" s="51">
        <f t="shared" si="7"/>
        <v>241</v>
      </c>
      <c r="B247" s="51" t="s">
        <v>15</v>
      </c>
      <c r="C247" s="51" t="s">
        <v>1561</v>
      </c>
      <c r="D247" s="225" t="s">
        <v>1195</v>
      </c>
      <c r="E247" s="50">
        <v>25</v>
      </c>
      <c r="F247" s="50" t="s">
        <v>23</v>
      </c>
      <c r="G247" s="69">
        <v>393.29360000000003</v>
      </c>
      <c r="H247" s="195">
        <v>9832.34</v>
      </c>
      <c r="I247" s="196"/>
      <c r="J247" s="195">
        <f t="shared" si="6"/>
        <v>-393.29360000000003</v>
      </c>
      <c r="K247" s="51"/>
      <c r="L247" s="51"/>
      <c r="M247" s="50" t="s">
        <v>1546</v>
      </c>
      <c r="N247" s="45" t="s">
        <v>1922</v>
      </c>
      <c r="O247" s="45"/>
      <c r="P247" s="45"/>
    </row>
    <row r="248" spans="1:16" x14ac:dyDescent="0.25">
      <c r="A248" s="51">
        <f t="shared" si="7"/>
        <v>242</v>
      </c>
      <c r="B248" s="51" t="s">
        <v>15</v>
      </c>
      <c r="C248" s="51" t="s">
        <v>1192</v>
      </c>
      <c r="D248" s="70" t="s">
        <v>1193</v>
      </c>
      <c r="E248" s="50">
        <v>15</v>
      </c>
      <c r="F248" s="50" t="s">
        <v>23</v>
      </c>
      <c r="G248" s="69">
        <v>650</v>
      </c>
      <c r="H248" s="195">
        <v>9750</v>
      </c>
      <c r="I248" s="196"/>
      <c r="J248" s="195">
        <f t="shared" si="6"/>
        <v>-650</v>
      </c>
      <c r="K248" s="51"/>
      <c r="L248" s="51"/>
      <c r="M248" s="50" t="s">
        <v>485</v>
      </c>
      <c r="N248" s="45"/>
      <c r="O248" s="45"/>
      <c r="P248" s="45"/>
    </row>
    <row r="249" spans="1:16" x14ac:dyDescent="0.25">
      <c r="A249" s="51">
        <f t="shared" si="7"/>
        <v>243</v>
      </c>
      <c r="B249" s="51" t="s">
        <v>15</v>
      </c>
      <c r="C249" s="51" t="s">
        <v>1190</v>
      </c>
      <c r="D249" s="68" t="s">
        <v>1191</v>
      </c>
      <c r="E249" s="50">
        <v>37</v>
      </c>
      <c r="F249" s="50" t="s">
        <v>23</v>
      </c>
      <c r="G249" s="69">
        <v>262.5</v>
      </c>
      <c r="H249" s="195">
        <v>9712.5</v>
      </c>
      <c r="I249" s="196"/>
      <c r="J249" s="195">
        <f t="shared" si="6"/>
        <v>-262.5</v>
      </c>
      <c r="K249" s="51"/>
      <c r="L249" s="51"/>
      <c r="M249" s="50" t="s">
        <v>485</v>
      </c>
      <c r="N249" s="45"/>
      <c r="O249" s="45"/>
      <c r="P249" s="45"/>
    </row>
    <row r="250" spans="1:16" x14ac:dyDescent="0.25">
      <c r="A250" s="51">
        <f t="shared" si="7"/>
        <v>244</v>
      </c>
      <c r="B250" s="51" t="s">
        <v>15</v>
      </c>
      <c r="C250" s="51" t="s">
        <v>1188</v>
      </c>
      <c r="D250" s="70" t="s">
        <v>1189</v>
      </c>
      <c r="E250" s="50">
        <v>38</v>
      </c>
      <c r="F250" s="50" t="s">
        <v>23</v>
      </c>
      <c r="G250" s="69">
        <v>252</v>
      </c>
      <c r="H250" s="195">
        <v>9576</v>
      </c>
      <c r="I250" s="196"/>
      <c r="J250" s="195">
        <f t="shared" si="6"/>
        <v>-252</v>
      </c>
      <c r="K250" s="51"/>
      <c r="L250" s="51"/>
      <c r="M250" s="50" t="s">
        <v>485</v>
      </c>
      <c r="N250" s="45"/>
      <c r="O250" s="45"/>
      <c r="P250" s="45"/>
    </row>
    <row r="251" spans="1:16" x14ac:dyDescent="0.25">
      <c r="A251" s="51">
        <f t="shared" si="7"/>
        <v>245</v>
      </c>
      <c r="B251" s="51" t="s">
        <v>15</v>
      </c>
      <c r="C251" s="51" t="s">
        <v>1186</v>
      </c>
      <c r="D251" s="68" t="s">
        <v>1187</v>
      </c>
      <c r="E251" s="50">
        <v>24</v>
      </c>
      <c r="F251" s="50" t="s">
        <v>23</v>
      </c>
      <c r="G251" s="69">
        <v>396.06</v>
      </c>
      <c r="H251" s="195">
        <v>9505.44</v>
      </c>
      <c r="I251" s="196"/>
      <c r="J251" s="195">
        <f t="shared" si="6"/>
        <v>-396.06</v>
      </c>
      <c r="K251" s="51"/>
      <c r="L251" s="51"/>
      <c r="M251" s="50" t="s">
        <v>485</v>
      </c>
      <c r="N251" s="45"/>
      <c r="O251" s="45"/>
      <c r="P251" s="45"/>
    </row>
    <row r="252" spans="1:16" x14ac:dyDescent="0.25">
      <c r="A252" s="51">
        <f t="shared" si="7"/>
        <v>246</v>
      </c>
      <c r="B252" s="51" t="s">
        <v>15</v>
      </c>
      <c r="C252" s="51" t="s">
        <v>1184</v>
      </c>
      <c r="D252" s="70" t="s">
        <v>1185</v>
      </c>
      <c r="E252" s="50">
        <v>1</v>
      </c>
      <c r="F252" s="50" t="s">
        <v>23</v>
      </c>
      <c r="G252" s="69">
        <v>9472.32</v>
      </c>
      <c r="H252" s="195">
        <v>9472.32</v>
      </c>
      <c r="I252" s="196"/>
      <c r="J252" s="195">
        <f t="shared" si="6"/>
        <v>-9472.32</v>
      </c>
      <c r="K252" s="51"/>
      <c r="L252" s="51"/>
      <c r="M252" s="50" t="s">
        <v>485</v>
      </c>
      <c r="N252" s="45"/>
      <c r="O252" s="45"/>
      <c r="P252" s="45"/>
    </row>
    <row r="253" spans="1:16" x14ac:dyDescent="0.25">
      <c r="A253" s="51">
        <f t="shared" si="7"/>
        <v>247</v>
      </c>
      <c r="B253" s="51" t="s">
        <v>15</v>
      </c>
      <c r="C253" s="51" t="s">
        <v>1182</v>
      </c>
      <c r="D253" s="68" t="s">
        <v>1183</v>
      </c>
      <c r="E253" s="50">
        <v>4</v>
      </c>
      <c r="F253" s="50" t="s">
        <v>23</v>
      </c>
      <c r="G253" s="69">
        <v>2347.15</v>
      </c>
      <c r="H253" s="195">
        <v>9388.6</v>
      </c>
      <c r="I253" s="196"/>
      <c r="J253" s="195">
        <f t="shared" si="6"/>
        <v>-2347.15</v>
      </c>
      <c r="K253" s="51"/>
      <c r="L253" s="51"/>
      <c r="M253" s="50" t="s">
        <v>485</v>
      </c>
      <c r="N253" s="45"/>
      <c r="O253" s="45"/>
      <c r="P253" s="45"/>
    </row>
    <row r="254" spans="1:16" x14ac:dyDescent="0.25">
      <c r="A254" s="51">
        <f t="shared" si="7"/>
        <v>248</v>
      </c>
      <c r="B254" s="51" t="s">
        <v>15</v>
      </c>
      <c r="C254" s="51" t="s">
        <v>1180</v>
      </c>
      <c r="D254" s="70" t="s">
        <v>1181</v>
      </c>
      <c r="E254" s="50">
        <v>102</v>
      </c>
      <c r="F254" s="50" t="s">
        <v>59</v>
      </c>
      <c r="G254" s="69">
        <v>92.003921568627447</v>
      </c>
      <c r="H254" s="195">
        <v>9384.4</v>
      </c>
      <c r="I254" s="196"/>
      <c r="J254" s="195">
        <f t="shared" si="6"/>
        <v>-92.003921568627447</v>
      </c>
      <c r="K254" s="51"/>
      <c r="L254" s="51"/>
      <c r="M254" s="50" t="s">
        <v>485</v>
      </c>
      <c r="N254" s="45"/>
      <c r="O254" s="45"/>
      <c r="P254" s="45"/>
    </row>
    <row r="255" spans="1:16" x14ac:dyDescent="0.25">
      <c r="A255" s="51">
        <f t="shared" si="7"/>
        <v>249</v>
      </c>
      <c r="B255" s="51" t="s">
        <v>15</v>
      </c>
      <c r="C255" s="51" t="s">
        <v>1178</v>
      </c>
      <c r="D255" s="68" t="s">
        <v>1179</v>
      </c>
      <c r="E255" s="50">
        <v>1</v>
      </c>
      <c r="F255" s="50" t="s">
        <v>129</v>
      </c>
      <c r="G255" s="69">
        <v>9360.3799999999992</v>
      </c>
      <c r="H255" s="195">
        <v>9360.3799999999992</v>
      </c>
      <c r="I255" s="196"/>
      <c r="J255" s="195">
        <f t="shared" si="6"/>
        <v>-9360.3799999999992</v>
      </c>
      <c r="K255" s="51"/>
      <c r="L255" s="51"/>
      <c r="M255" s="50" t="s">
        <v>485</v>
      </c>
      <c r="N255" s="45"/>
      <c r="O255" s="45"/>
      <c r="P255" s="45"/>
    </row>
    <row r="256" spans="1:16" x14ac:dyDescent="0.25">
      <c r="A256" s="51">
        <f t="shared" si="7"/>
        <v>250</v>
      </c>
      <c r="B256" s="51" t="s">
        <v>15</v>
      </c>
      <c r="C256" s="51" t="s">
        <v>1176</v>
      </c>
      <c r="D256" s="70" t="s">
        <v>1177</v>
      </c>
      <c r="E256" s="50">
        <v>1</v>
      </c>
      <c r="F256" s="50" t="s">
        <v>23</v>
      </c>
      <c r="G256" s="69">
        <v>9350</v>
      </c>
      <c r="H256" s="195">
        <v>9350</v>
      </c>
      <c r="I256" s="196"/>
      <c r="J256" s="195">
        <f t="shared" si="6"/>
        <v>-9350</v>
      </c>
      <c r="K256" s="51"/>
      <c r="L256" s="51"/>
      <c r="M256" s="50" t="s">
        <v>485</v>
      </c>
      <c r="N256" s="45"/>
      <c r="O256" s="45"/>
      <c r="P256" s="45"/>
    </row>
    <row r="257" spans="1:16" x14ac:dyDescent="0.25">
      <c r="A257" s="51">
        <f t="shared" si="7"/>
        <v>251</v>
      </c>
      <c r="B257" s="51" t="s">
        <v>15</v>
      </c>
      <c r="C257" s="51" t="s">
        <v>1174</v>
      </c>
      <c r="D257" s="68" t="s">
        <v>1175</v>
      </c>
      <c r="E257" s="50">
        <v>4</v>
      </c>
      <c r="F257" s="50" t="s">
        <v>23</v>
      </c>
      <c r="G257" s="69">
        <v>2285.9274999999998</v>
      </c>
      <c r="H257" s="195">
        <v>9143.7099999999991</v>
      </c>
      <c r="I257" s="196"/>
      <c r="J257" s="195">
        <f t="shared" si="6"/>
        <v>-2285.9274999999998</v>
      </c>
      <c r="K257" s="51"/>
      <c r="L257" s="51"/>
      <c r="M257" s="50" t="s">
        <v>485</v>
      </c>
      <c r="N257" s="45"/>
      <c r="O257" s="45"/>
      <c r="P257" s="45"/>
    </row>
    <row r="258" spans="1:16" x14ac:dyDescent="0.25">
      <c r="A258" s="51">
        <f t="shared" si="7"/>
        <v>252</v>
      </c>
      <c r="B258" s="51" t="s">
        <v>15</v>
      </c>
      <c r="C258" s="51" t="s">
        <v>1172</v>
      </c>
      <c r="D258" s="70" t="s">
        <v>1173</v>
      </c>
      <c r="E258" s="50">
        <v>11</v>
      </c>
      <c r="F258" s="50" t="s">
        <v>23</v>
      </c>
      <c r="G258" s="69">
        <v>825.16</v>
      </c>
      <c r="H258" s="195">
        <v>9076.76</v>
      </c>
      <c r="I258" s="196"/>
      <c r="J258" s="195">
        <f t="shared" si="6"/>
        <v>-825.16</v>
      </c>
      <c r="K258" s="51"/>
      <c r="L258" s="51"/>
      <c r="M258" s="50" t="s">
        <v>485</v>
      </c>
      <c r="N258" s="45"/>
      <c r="O258" s="45"/>
      <c r="P258" s="45"/>
    </row>
    <row r="259" spans="1:16" ht="30" x14ac:dyDescent="0.25">
      <c r="A259" s="51">
        <f t="shared" si="7"/>
        <v>253</v>
      </c>
      <c r="B259" s="51" t="s">
        <v>15</v>
      </c>
      <c r="C259" s="51" t="s">
        <v>1442</v>
      </c>
      <c r="D259" s="68" t="s">
        <v>1443</v>
      </c>
      <c r="E259" s="50">
        <v>1</v>
      </c>
      <c r="F259" s="50" t="s">
        <v>23</v>
      </c>
      <c r="G259" s="69">
        <v>9045</v>
      </c>
      <c r="H259" s="195">
        <v>9045</v>
      </c>
      <c r="I259" s="196"/>
      <c r="J259" s="195">
        <f t="shared" si="6"/>
        <v>-9045</v>
      </c>
      <c r="K259" s="51"/>
      <c r="L259" s="51"/>
      <c r="M259" s="50" t="s">
        <v>1546</v>
      </c>
      <c r="N259" s="45"/>
      <c r="O259" s="45"/>
      <c r="P259" s="45"/>
    </row>
    <row r="260" spans="1:16" ht="30" x14ac:dyDescent="0.25">
      <c r="A260" s="51">
        <f t="shared" si="7"/>
        <v>254</v>
      </c>
      <c r="B260" s="51" t="s">
        <v>15</v>
      </c>
      <c r="C260" s="51" t="s">
        <v>1170</v>
      </c>
      <c r="D260" s="70" t="s">
        <v>1171</v>
      </c>
      <c r="E260" s="50">
        <v>24</v>
      </c>
      <c r="F260" s="50" t="s">
        <v>23</v>
      </c>
      <c r="G260" s="69">
        <v>375</v>
      </c>
      <c r="H260" s="195">
        <v>9000</v>
      </c>
      <c r="I260" s="196"/>
      <c r="J260" s="195">
        <f t="shared" si="6"/>
        <v>-375</v>
      </c>
      <c r="K260" s="51"/>
      <c r="L260" s="51"/>
      <c r="M260" s="50" t="s">
        <v>485</v>
      </c>
      <c r="N260" s="45"/>
      <c r="O260" s="45"/>
      <c r="P260" s="45"/>
    </row>
    <row r="261" spans="1:16" x14ac:dyDescent="0.25">
      <c r="A261" s="51">
        <f t="shared" si="7"/>
        <v>255</v>
      </c>
      <c r="B261" s="51" t="s">
        <v>15</v>
      </c>
      <c r="C261" s="51" t="s">
        <v>1168</v>
      </c>
      <c r="D261" s="68" t="s">
        <v>1169</v>
      </c>
      <c r="E261" s="50">
        <v>10</v>
      </c>
      <c r="F261" s="50" t="s">
        <v>23</v>
      </c>
      <c r="G261" s="69">
        <v>893.6</v>
      </c>
      <c r="H261" s="195">
        <v>8936</v>
      </c>
      <c r="I261" s="196"/>
      <c r="J261" s="195">
        <f t="shared" si="6"/>
        <v>-893.6</v>
      </c>
      <c r="K261" s="51"/>
      <c r="L261" s="51"/>
      <c r="M261" s="50" t="s">
        <v>485</v>
      </c>
      <c r="N261" s="45"/>
      <c r="O261" s="45"/>
      <c r="P261" s="45"/>
    </row>
    <row r="262" spans="1:16" x14ac:dyDescent="0.25">
      <c r="A262" s="51">
        <f t="shared" si="7"/>
        <v>256</v>
      </c>
      <c r="B262" s="51" t="s">
        <v>15</v>
      </c>
      <c r="C262" s="51" t="s">
        <v>1166</v>
      </c>
      <c r="D262" s="70" t="s">
        <v>1167</v>
      </c>
      <c r="E262" s="50">
        <v>3</v>
      </c>
      <c r="F262" s="50" t="s">
        <v>23</v>
      </c>
      <c r="G262" s="69">
        <v>2878.4733333333334</v>
      </c>
      <c r="H262" s="195">
        <v>8635.42</v>
      </c>
      <c r="I262" s="196"/>
      <c r="J262" s="195">
        <f t="shared" si="6"/>
        <v>-2878.4733333333334</v>
      </c>
      <c r="K262" s="51"/>
      <c r="L262" s="51"/>
      <c r="M262" s="50" t="s">
        <v>485</v>
      </c>
      <c r="N262" s="45"/>
      <c r="O262" s="45"/>
      <c r="P262" s="45"/>
    </row>
    <row r="263" spans="1:16" x14ac:dyDescent="0.25">
      <c r="A263" s="51">
        <f t="shared" si="7"/>
        <v>257</v>
      </c>
      <c r="B263" s="51" t="s">
        <v>15</v>
      </c>
      <c r="C263" s="51" t="s">
        <v>1164</v>
      </c>
      <c r="D263" s="68" t="s">
        <v>1165</v>
      </c>
      <c r="E263" s="50">
        <v>72</v>
      </c>
      <c r="F263" s="50" t="s">
        <v>23</v>
      </c>
      <c r="G263" s="69">
        <v>119.01472222222222</v>
      </c>
      <c r="H263" s="195">
        <v>8569.06</v>
      </c>
      <c r="I263" s="196"/>
      <c r="J263" s="195">
        <f t="shared" si="6"/>
        <v>-119.01472222222222</v>
      </c>
      <c r="K263" s="51"/>
      <c r="L263" s="51"/>
      <c r="M263" s="50" t="s">
        <v>485</v>
      </c>
      <c r="N263" s="45"/>
      <c r="O263" s="45"/>
      <c r="P263" s="45"/>
    </row>
    <row r="264" spans="1:16" x14ac:dyDescent="0.25">
      <c r="A264" s="51">
        <f t="shared" si="7"/>
        <v>258</v>
      </c>
      <c r="B264" s="51" t="s">
        <v>15</v>
      </c>
      <c r="C264" s="51" t="s">
        <v>1162</v>
      </c>
      <c r="D264" s="70" t="s">
        <v>1163</v>
      </c>
      <c r="E264" s="50">
        <v>1400</v>
      </c>
      <c r="F264" s="50" t="s">
        <v>23</v>
      </c>
      <c r="G264" s="69">
        <v>6.0863142857142858</v>
      </c>
      <c r="H264" s="195">
        <v>8520.84</v>
      </c>
      <c r="I264" s="196"/>
      <c r="J264" s="195">
        <f t="shared" ref="J264:J327" si="8">I264-G264</f>
        <v>-6.0863142857142858</v>
      </c>
      <c r="K264" s="51"/>
      <c r="L264" s="51"/>
      <c r="M264" s="50" t="s">
        <v>485</v>
      </c>
      <c r="N264" s="45"/>
      <c r="O264" s="45"/>
      <c r="P264" s="45"/>
    </row>
    <row r="265" spans="1:16" x14ac:dyDescent="0.25">
      <c r="A265" s="51">
        <f t="shared" ref="A265:A328" si="9">A264+1</f>
        <v>259</v>
      </c>
      <c r="B265" s="51" t="s">
        <v>15</v>
      </c>
      <c r="C265" s="51" t="s">
        <v>1160</v>
      </c>
      <c r="D265" s="68" t="s">
        <v>1161</v>
      </c>
      <c r="E265" s="50">
        <v>15</v>
      </c>
      <c r="F265" s="50" t="s">
        <v>59</v>
      </c>
      <c r="G265" s="69">
        <v>567</v>
      </c>
      <c r="H265" s="195">
        <v>8505</v>
      </c>
      <c r="I265" s="196"/>
      <c r="J265" s="195">
        <f t="shared" si="8"/>
        <v>-567</v>
      </c>
      <c r="K265" s="51"/>
      <c r="L265" s="51"/>
      <c r="M265" s="50" t="s">
        <v>485</v>
      </c>
      <c r="N265" s="45"/>
      <c r="O265" s="45"/>
      <c r="P265" s="45"/>
    </row>
    <row r="266" spans="1:16" x14ac:dyDescent="0.25">
      <c r="A266" s="51">
        <f t="shared" si="9"/>
        <v>260</v>
      </c>
      <c r="B266" s="51" t="s">
        <v>15</v>
      </c>
      <c r="C266" s="51" t="s">
        <v>1158</v>
      </c>
      <c r="D266" s="70" t="s">
        <v>1159</v>
      </c>
      <c r="E266" s="50">
        <v>60</v>
      </c>
      <c r="F266" s="50" t="s">
        <v>59</v>
      </c>
      <c r="G266" s="69">
        <v>137.19450000000001</v>
      </c>
      <c r="H266" s="195">
        <v>8231.67</v>
      </c>
      <c r="I266" s="196"/>
      <c r="J266" s="195">
        <f t="shared" si="8"/>
        <v>-137.19450000000001</v>
      </c>
      <c r="K266" s="51"/>
      <c r="L266" s="51"/>
      <c r="M266" s="50" t="s">
        <v>485</v>
      </c>
      <c r="N266" s="45"/>
      <c r="O266" s="45"/>
      <c r="P266" s="45"/>
    </row>
    <row r="267" spans="1:16" x14ac:dyDescent="0.25">
      <c r="A267" s="51">
        <f t="shared" si="9"/>
        <v>261</v>
      </c>
      <c r="B267" s="51" t="s">
        <v>15</v>
      </c>
      <c r="C267" s="51" t="s">
        <v>1156</v>
      </c>
      <c r="D267" s="68" t="s">
        <v>1157</v>
      </c>
      <c r="E267" s="50">
        <v>2</v>
      </c>
      <c r="F267" s="50" t="s">
        <v>23</v>
      </c>
      <c r="G267" s="69">
        <v>4041.665</v>
      </c>
      <c r="H267" s="195">
        <v>8083.33</v>
      </c>
      <c r="I267" s="196"/>
      <c r="J267" s="195">
        <f t="shared" si="8"/>
        <v>-4041.665</v>
      </c>
      <c r="K267" s="51"/>
      <c r="L267" s="51"/>
      <c r="M267" s="50" t="s">
        <v>485</v>
      </c>
      <c r="N267" s="45"/>
      <c r="O267" s="45"/>
      <c r="P267" s="45"/>
    </row>
    <row r="268" spans="1:16" x14ac:dyDescent="0.25">
      <c r="A268" s="51">
        <f t="shared" si="9"/>
        <v>262</v>
      </c>
      <c r="B268" s="51" t="s">
        <v>15</v>
      </c>
      <c r="C268" s="51" t="s">
        <v>1154</v>
      </c>
      <c r="D268" s="70" t="s">
        <v>1155</v>
      </c>
      <c r="E268" s="50">
        <v>1</v>
      </c>
      <c r="F268" s="50" t="s">
        <v>23</v>
      </c>
      <c r="G268" s="69">
        <v>7896.61</v>
      </c>
      <c r="H268" s="195">
        <v>7896.61</v>
      </c>
      <c r="I268" s="196"/>
      <c r="J268" s="195">
        <f t="shared" si="8"/>
        <v>-7896.61</v>
      </c>
      <c r="K268" s="51"/>
      <c r="L268" s="51"/>
      <c r="M268" s="50" t="s">
        <v>485</v>
      </c>
      <c r="N268" s="45"/>
      <c r="O268" s="45"/>
      <c r="P268" s="45"/>
    </row>
    <row r="269" spans="1:16" x14ac:dyDescent="0.25">
      <c r="A269" s="51">
        <f t="shared" si="9"/>
        <v>263</v>
      </c>
      <c r="B269" s="51" t="s">
        <v>15</v>
      </c>
      <c r="C269" s="51" t="s">
        <v>1154</v>
      </c>
      <c r="D269" s="68" t="s">
        <v>1155</v>
      </c>
      <c r="E269" s="50">
        <v>1</v>
      </c>
      <c r="F269" s="50" t="s">
        <v>23</v>
      </c>
      <c r="G269" s="69">
        <v>7896.61</v>
      </c>
      <c r="H269" s="195">
        <v>7896.61</v>
      </c>
      <c r="I269" s="196"/>
      <c r="J269" s="195">
        <f t="shared" si="8"/>
        <v>-7896.61</v>
      </c>
      <c r="K269" s="51"/>
      <c r="L269" s="51"/>
      <c r="M269" s="50" t="s">
        <v>1546</v>
      </c>
      <c r="N269" s="45"/>
      <c r="O269" s="45"/>
      <c r="P269" s="45"/>
    </row>
    <row r="270" spans="1:16" x14ac:dyDescent="0.25">
      <c r="A270" s="51">
        <f t="shared" si="9"/>
        <v>264</v>
      </c>
      <c r="B270" s="51" t="s">
        <v>15</v>
      </c>
      <c r="C270" s="51" t="s">
        <v>1152</v>
      </c>
      <c r="D270" s="70" t="s">
        <v>1153</v>
      </c>
      <c r="E270" s="50">
        <v>5</v>
      </c>
      <c r="F270" s="50" t="s">
        <v>23</v>
      </c>
      <c r="G270" s="69">
        <v>1578.1780000000001</v>
      </c>
      <c r="H270" s="195">
        <v>7890.89</v>
      </c>
      <c r="I270" s="196"/>
      <c r="J270" s="195">
        <f t="shared" si="8"/>
        <v>-1578.1780000000001</v>
      </c>
      <c r="K270" s="51"/>
      <c r="L270" s="51"/>
      <c r="M270" s="50" t="s">
        <v>485</v>
      </c>
      <c r="N270" s="45"/>
      <c r="O270" s="45"/>
      <c r="P270" s="45"/>
    </row>
    <row r="271" spans="1:16" x14ac:dyDescent="0.25">
      <c r="A271" s="51">
        <f t="shared" si="9"/>
        <v>265</v>
      </c>
      <c r="B271" s="51" t="s">
        <v>15</v>
      </c>
      <c r="C271" s="51" t="s">
        <v>1150</v>
      </c>
      <c r="D271" s="68" t="s">
        <v>1151</v>
      </c>
      <c r="E271" s="50">
        <v>8</v>
      </c>
      <c r="F271" s="50" t="s">
        <v>23</v>
      </c>
      <c r="G271" s="69">
        <v>982.625</v>
      </c>
      <c r="H271" s="195">
        <v>7861</v>
      </c>
      <c r="I271" s="196"/>
      <c r="J271" s="195">
        <f t="shared" si="8"/>
        <v>-982.625</v>
      </c>
      <c r="K271" s="51"/>
      <c r="L271" s="51"/>
      <c r="M271" s="50" t="s">
        <v>485</v>
      </c>
      <c r="N271" s="45"/>
      <c r="O271" s="45"/>
      <c r="P271" s="45"/>
    </row>
    <row r="272" spans="1:16" x14ac:dyDescent="0.25">
      <c r="A272" s="51">
        <f t="shared" si="9"/>
        <v>266</v>
      </c>
      <c r="B272" s="51" t="s">
        <v>15</v>
      </c>
      <c r="C272" s="51" t="s">
        <v>1148</v>
      </c>
      <c r="D272" s="70" t="s">
        <v>1149</v>
      </c>
      <c r="E272" s="50">
        <v>2600</v>
      </c>
      <c r="F272" s="50" t="s">
        <v>23</v>
      </c>
      <c r="G272" s="69">
        <v>2.9275653846153848</v>
      </c>
      <c r="H272" s="195">
        <v>7611.67</v>
      </c>
      <c r="I272" s="196"/>
      <c r="J272" s="195">
        <f t="shared" si="8"/>
        <v>-2.9275653846153848</v>
      </c>
      <c r="K272" s="51"/>
      <c r="L272" s="51"/>
      <c r="M272" s="50" t="s">
        <v>485</v>
      </c>
      <c r="N272" s="45"/>
      <c r="O272" s="45"/>
      <c r="P272" s="45"/>
    </row>
    <row r="273" spans="1:16" ht="30" x14ac:dyDescent="0.25">
      <c r="A273" s="51">
        <f t="shared" si="9"/>
        <v>267</v>
      </c>
      <c r="B273" s="51" t="s">
        <v>15</v>
      </c>
      <c r="C273" s="51" t="s">
        <v>1146</v>
      </c>
      <c r="D273" s="68" t="s">
        <v>1147</v>
      </c>
      <c r="E273" s="50">
        <v>51</v>
      </c>
      <c r="F273" s="50" t="s">
        <v>23</v>
      </c>
      <c r="G273" s="69">
        <v>147.56941176470588</v>
      </c>
      <c r="H273" s="195">
        <v>7526.04</v>
      </c>
      <c r="I273" s="196"/>
      <c r="J273" s="195">
        <f t="shared" si="8"/>
        <v>-147.56941176470588</v>
      </c>
      <c r="K273" s="51"/>
      <c r="L273" s="51"/>
      <c r="M273" s="50" t="s">
        <v>485</v>
      </c>
      <c r="N273" s="45"/>
      <c r="O273" s="45"/>
      <c r="P273" s="45"/>
    </row>
    <row r="274" spans="1:16" x14ac:dyDescent="0.25">
      <c r="A274" s="51">
        <f t="shared" si="9"/>
        <v>268</v>
      </c>
      <c r="B274" s="51" t="s">
        <v>15</v>
      </c>
      <c r="C274" s="51" t="s">
        <v>1144</v>
      </c>
      <c r="D274" s="70" t="s">
        <v>1145</v>
      </c>
      <c r="E274" s="50">
        <v>16</v>
      </c>
      <c r="F274" s="50" t="s">
        <v>23</v>
      </c>
      <c r="G274" s="69">
        <v>465.12875000000003</v>
      </c>
      <c r="H274" s="195">
        <v>7442.06</v>
      </c>
      <c r="I274" s="196"/>
      <c r="J274" s="195">
        <f t="shared" si="8"/>
        <v>-465.12875000000003</v>
      </c>
      <c r="K274" s="51"/>
      <c r="L274" s="51"/>
      <c r="M274" s="50" t="s">
        <v>485</v>
      </c>
      <c r="N274" s="45"/>
      <c r="O274" s="45"/>
      <c r="P274" s="45"/>
    </row>
    <row r="275" spans="1:16" x14ac:dyDescent="0.25">
      <c r="A275" s="51">
        <f t="shared" si="9"/>
        <v>269</v>
      </c>
      <c r="B275" s="51" t="s">
        <v>15</v>
      </c>
      <c r="C275" s="51" t="s">
        <v>1142</v>
      </c>
      <c r="D275" s="68" t="s">
        <v>1143</v>
      </c>
      <c r="E275" s="50">
        <v>100</v>
      </c>
      <c r="F275" s="50" t="s">
        <v>59</v>
      </c>
      <c r="G275" s="69">
        <v>74.016800000000003</v>
      </c>
      <c r="H275" s="195">
        <v>7401.68</v>
      </c>
      <c r="I275" s="196"/>
      <c r="J275" s="195">
        <f t="shared" si="8"/>
        <v>-74.016800000000003</v>
      </c>
      <c r="K275" s="51"/>
      <c r="L275" s="51"/>
      <c r="M275" s="50" t="s">
        <v>485</v>
      </c>
      <c r="N275" s="45"/>
      <c r="O275" s="45"/>
      <c r="P275" s="45"/>
    </row>
    <row r="276" spans="1:16" x14ac:dyDescent="0.25">
      <c r="A276" s="51">
        <f t="shared" si="9"/>
        <v>270</v>
      </c>
      <c r="B276" s="51" t="s">
        <v>15</v>
      </c>
      <c r="C276" s="51" t="s">
        <v>1140</v>
      </c>
      <c r="D276" s="70" t="s">
        <v>1141</v>
      </c>
      <c r="E276" s="50">
        <v>1</v>
      </c>
      <c r="F276" s="50" t="s">
        <v>23</v>
      </c>
      <c r="G276" s="69">
        <v>7401.57</v>
      </c>
      <c r="H276" s="195">
        <v>7401.57</v>
      </c>
      <c r="I276" s="196"/>
      <c r="J276" s="195">
        <f t="shared" si="8"/>
        <v>-7401.57</v>
      </c>
      <c r="K276" s="51"/>
      <c r="L276" s="51"/>
      <c r="M276" s="50" t="s">
        <v>485</v>
      </c>
      <c r="N276" s="45"/>
      <c r="O276" s="45"/>
      <c r="P276" s="45"/>
    </row>
    <row r="277" spans="1:16" x14ac:dyDescent="0.25">
      <c r="A277" s="51">
        <f t="shared" si="9"/>
        <v>271</v>
      </c>
      <c r="B277" s="51" t="s">
        <v>15</v>
      </c>
      <c r="C277" s="51" t="s">
        <v>1138</v>
      </c>
      <c r="D277" s="68" t="s">
        <v>1139</v>
      </c>
      <c r="E277" s="50">
        <v>305</v>
      </c>
      <c r="F277" s="50" t="s">
        <v>59</v>
      </c>
      <c r="G277" s="69">
        <v>24.018852459016394</v>
      </c>
      <c r="H277" s="195">
        <v>7325.75</v>
      </c>
      <c r="I277" s="196"/>
      <c r="J277" s="195">
        <f t="shared" si="8"/>
        <v>-24.018852459016394</v>
      </c>
      <c r="K277" s="51"/>
      <c r="L277" s="51"/>
      <c r="M277" s="50" t="s">
        <v>485</v>
      </c>
      <c r="N277" s="45"/>
      <c r="O277" s="45"/>
      <c r="P277" s="45"/>
    </row>
    <row r="278" spans="1:16" x14ac:dyDescent="0.25">
      <c r="A278" s="51">
        <f t="shared" si="9"/>
        <v>272</v>
      </c>
      <c r="B278" s="51" t="s">
        <v>15</v>
      </c>
      <c r="C278" s="51" t="s">
        <v>1136</v>
      </c>
      <c r="D278" s="70" t="s">
        <v>1137</v>
      </c>
      <c r="E278" s="50">
        <v>2</v>
      </c>
      <c r="F278" s="50" t="s">
        <v>23</v>
      </c>
      <c r="G278" s="69">
        <v>3640</v>
      </c>
      <c r="H278" s="195">
        <v>7280</v>
      </c>
      <c r="I278" s="196"/>
      <c r="J278" s="195">
        <f t="shared" si="8"/>
        <v>-3640</v>
      </c>
      <c r="K278" s="51"/>
      <c r="L278" s="51"/>
      <c r="M278" s="50" t="s">
        <v>485</v>
      </c>
      <c r="N278" s="45"/>
      <c r="O278" s="45"/>
      <c r="P278" s="45"/>
    </row>
    <row r="279" spans="1:16" x14ac:dyDescent="0.25">
      <c r="A279" s="51">
        <f t="shared" si="9"/>
        <v>273</v>
      </c>
      <c r="B279" s="51" t="s">
        <v>15</v>
      </c>
      <c r="C279" s="51" t="s">
        <v>1134</v>
      </c>
      <c r="D279" s="68" t="s">
        <v>1135</v>
      </c>
      <c r="E279" s="50">
        <v>120</v>
      </c>
      <c r="F279" s="50" t="s">
        <v>1689</v>
      </c>
      <c r="G279" s="69">
        <v>60.330666666666666</v>
      </c>
      <c r="H279" s="195">
        <v>7239.68</v>
      </c>
      <c r="I279" s="196"/>
      <c r="J279" s="195">
        <f t="shared" si="8"/>
        <v>-60.330666666666666</v>
      </c>
      <c r="K279" s="51"/>
      <c r="L279" s="51"/>
      <c r="M279" s="50" t="s">
        <v>485</v>
      </c>
      <c r="N279" s="45"/>
      <c r="O279" s="45"/>
      <c r="P279" s="45"/>
    </row>
    <row r="280" spans="1:16" x14ac:dyDescent="0.25">
      <c r="A280" s="51">
        <f t="shared" si="9"/>
        <v>274</v>
      </c>
      <c r="B280" s="215" t="s">
        <v>15</v>
      </c>
      <c r="C280" s="215" t="s">
        <v>1650</v>
      </c>
      <c r="D280" s="217" t="s">
        <v>1651</v>
      </c>
      <c r="E280" s="218">
        <v>22</v>
      </c>
      <c r="F280" s="50" t="s">
        <v>23</v>
      </c>
      <c r="G280" s="69">
        <v>329.06227272727273</v>
      </c>
      <c r="H280" s="195">
        <v>7239.37</v>
      </c>
      <c r="I280" s="196"/>
      <c r="J280" s="195">
        <f t="shared" si="8"/>
        <v>-329.06227272727273</v>
      </c>
      <c r="K280" s="51"/>
      <c r="L280" s="51"/>
      <c r="M280" s="50" t="s">
        <v>485</v>
      </c>
      <c r="N280" s="45" t="s">
        <v>1695</v>
      </c>
      <c r="O280" s="227">
        <v>45992</v>
      </c>
      <c r="P280" s="45" t="s">
        <v>1923</v>
      </c>
    </row>
    <row r="281" spans="1:16" x14ac:dyDescent="0.25">
      <c r="A281" s="51">
        <f t="shared" si="9"/>
        <v>275</v>
      </c>
      <c r="B281" s="51" t="s">
        <v>15</v>
      </c>
      <c r="C281" s="51" t="s">
        <v>1132</v>
      </c>
      <c r="D281" s="68" t="s">
        <v>1133</v>
      </c>
      <c r="E281" s="50">
        <v>23</v>
      </c>
      <c r="F281" s="50" t="s">
        <v>23</v>
      </c>
      <c r="G281" s="69">
        <v>309.05173913043478</v>
      </c>
      <c r="H281" s="195">
        <v>7108.19</v>
      </c>
      <c r="I281" s="196"/>
      <c r="J281" s="195">
        <f t="shared" si="8"/>
        <v>-309.05173913043478</v>
      </c>
      <c r="K281" s="51"/>
      <c r="L281" s="51"/>
      <c r="M281" s="50" t="s">
        <v>485</v>
      </c>
      <c r="N281" s="45"/>
      <c r="O281" s="45"/>
      <c r="P281" s="45"/>
    </row>
    <row r="282" spans="1:16" x14ac:dyDescent="0.25">
      <c r="A282" s="51">
        <f t="shared" si="9"/>
        <v>276</v>
      </c>
      <c r="B282" s="51" t="s">
        <v>15</v>
      </c>
      <c r="C282" s="51" t="s">
        <v>1130</v>
      </c>
      <c r="D282" s="70" t="s">
        <v>1131</v>
      </c>
      <c r="E282" s="50">
        <v>2</v>
      </c>
      <c r="F282" s="50" t="s">
        <v>23</v>
      </c>
      <c r="G282" s="69">
        <v>3548.2049999999999</v>
      </c>
      <c r="H282" s="195">
        <v>7096.41</v>
      </c>
      <c r="I282" s="196"/>
      <c r="J282" s="195">
        <f t="shared" si="8"/>
        <v>-3548.2049999999999</v>
      </c>
      <c r="K282" s="51"/>
      <c r="L282" s="51"/>
      <c r="M282" s="50" t="s">
        <v>485</v>
      </c>
      <c r="N282" s="45"/>
      <c r="O282" s="45"/>
      <c r="P282" s="45"/>
    </row>
    <row r="283" spans="1:16" x14ac:dyDescent="0.25">
      <c r="A283" s="51">
        <f t="shared" si="9"/>
        <v>277</v>
      </c>
      <c r="B283" s="51" t="s">
        <v>15</v>
      </c>
      <c r="C283" s="51" t="s">
        <v>1128</v>
      </c>
      <c r="D283" s="68" t="s">
        <v>1129</v>
      </c>
      <c r="E283" s="50">
        <v>24</v>
      </c>
      <c r="F283" s="50" t="s">
        <v>23</v>
      </c>
      <c r="G283" s="69">
        <v>294.14</v>
      </c>
      <c r="H283" s="195">
        <v>7059.36</v>
      </c>
      <c r="I283" s="196"/>
      <c r="J283" s="195">
        <f t="shared" si="8"/>
        <v>-294.14</v>
      </c>
      <c r="K283" s="51"/>
      <c r="L283" s="51"/>
      <c r="M283" s="50" t="s">
        <v>485</v>
      </c>
      <c r="N283" s="45"/>
      <c r="O283" s="45"/>
      <c r="P283" s="45"/>
    </row>
    <row r="284" spans="1:16" x14ac:dyDescent="0.25">
      <c r="A284" s="51">
        <f t="shared" si="9"/>
        <v>278</v>
      </c>
      <c r="B284" s="51" t="s">
        <v>15</v>
      </c>
      <c r="C284" s="51" t="s">
        <v>1126</v>
      </c>
      <c r="D284" s="70" t="s">
        <v>1127</v>
      </c>
      <c r="E284" s="50">
        <v>11.2</v>
      </c>
      <c r="F284" s="50" t="s">
        <v>59</v>
      </c>
      <c r="G284" s="69">
        <v>630</v>
      </c>
      <c r="H284" s="195">
        <v>7056</v>
      </c>
      <c r="I284" s="196"/>
      <c r="J284" s="195">
        <f t="shared" si="8"/>
        <v>-630</v>
      </c>
      <c r="K284" s="51"/>
      <c r="L284" s="51"/>
      <c r="M284" s="50" t="s">
        <v>485</v>
      </c>
      <c r="N284" s="45"/>
      <c r="O284" s="45"/>
      <c r="P284" s="45"/>
    </row>
    <row r="285" spans="1:16" x14ac:dyDescent="0.25">
      <c r="A285" s="51">
        <f t="shared" si="9"/>
        <v>279</v>
      </c>
      <c r="B285" s="51" t="s">
        <v>15</v>
      </c>
      <c r="C285" s="51" t="s">
        <v>1124</v>
      </c>
      <c r="D285" s="68" t="s">
        <v>1125</v>
      </c>
      <c r="E285" s="50">
        <v>4</v>
      </c>
      <c r="F285" s="50" t="s">
        <v>129</v>
      </c>
      <c r="G285" s="69">
        <v>1750</v>
      </c>
      <c r="H285" s="195">
        <v>7000</v>
      </c>
      <c r="I285" s="196"/>
      <c r="J285" s="195">
        <f t="shared" si="8"/>
        <v>-1750</v>
      </c>
      <c r="K285" s="51"/>
      <c r="L285" s="51"/>
      <c r="M285" s="50" t="s">
        <v>485</v>
      </c>
      <c r="N285" s="45"/>
      <c r="O285" s="45"/>
      <c r="P285" s="45"/>
    </row>
    <row r="286" spans="1:16" ht="30" x14ac:dyDescent="0.25">
      <c r="A286" s="51">
        <f t="shared" si="9"/>
        <v>280</v>
      </c>
      <c r="B286" s="51" t="s">
        <v>15</v>
      </c>
      <c r="C286" s="51" t="s">
        <v>1122</v>
      </c>
      <c r="D286" s="70" t="s">
        <v>1123</v>
      </c>
      <c r="E286" s="50">
        <v>30</v>
      </c>
      <c r="F286" s="50" t="s">
        <v>23</v>
      </c>
      <c r="G286" s="69">
        <v>232.93033333333332</v>
      </c>
      <c r="H286" s="195">
        <v>6987.91</v>
      </c>
      <c r="I286" s="196"/>
      <c r="J286" s="195">
        <f t="shared" si="8"/>
        <v>-232.93033333333332</v>
      </c>
      <c r="K286" s="51"/>
      <c r="L286" s="51"/>
      <c r="M286" s="50" t="s">
        <v>485</v>
      </c>
      <c r="N286" s="45"/>
      <c r="O286" s="45"/>
      <c r="P286" s="45"/>
    </row>
    <row r="287" spans="1:16" x14ac:dyDescent="0.25">
      <c r="A287" s="51">
        <f t="shared" si="9"/>
        <v>281</v>
      </c>
      <c r="B287" s="51" t="s">
        <v>15</v>
      </c>
      <c r="C287" s="51" t="s">
        <v>1120</v>
      </c>
      <c r="D287" s="68" t="s">
        <v>1121</v>
      </c>
      <c r="E287" s="50">
        <v>10</v>
      </c>
      <c r="F287" s="50" t="s">
        <v>23</v>
      </c>
      <c r="G287" s="69">
        <v>698.2</v>
      </c>
      <c r="H287" s="195">
        <v>6982</v>
      </c>
      <c r="I287" s="196"/>
      <c r="J287" s="195">
        <f t="shared" si="8"/>
        <v>-698.2</v>
      </c>
      <c r="K287" s="51"/>
      <c r="L287" s="51"/>
      <c r="M287" s="50" t="s">
        <v>485</v>
      </c>
      <c r="N287" s="45"/>
      <c r="O287" s="45"/>
      <c r="P287" s="45"/>
    </row>
    <row r="288" spans="1:16" x14ac:dyDescent="0.25">
      <c r="A288" s="51">
        <f t="shared" si="9"/>
        <v>282</v>
      </c>
      <c r="B288" s="51" t="s">
        <v>15</v>
      </c>
      <c r="C288" s="51" t="s">
        <v>1118</v>
      </c>
      <c r="D288" s="70" t="s">
        <v>1119</v>
      </c>
      <c r="E288" s="50">
        <v>168</v>
      </c>
      <c r="F288" s="50" t="s">
        <v>1689</v>
      </c>
      <c r="G288" s="69">
        <v>41.45</v>
      </c>
      <c r="H288" s="195">
        <v>6963.6</v>
      </c>
      <c r="I288" s="196"/>
      <c r="J288" s="195">
        <f t="shared" si="8"/>
        <v>-41.45</v>
      </c>
      <c r="K288" s="51"/>
      <c r="L288" s="51"/>
      <c r="M288" s="50" t="s">
        <v>485</v>
      </c>
      <c r="N288" s="45"/>
      <c r="O288" s="45"/>
      <c r="P288" s="45"/>
    </row>
    <row r="289" spans="1:16" x14ac:dyDescent="0.25">
      <c r="A289" s="51">
        <f t="shared" si="9"/>
        <v>283</v>
      </c>
      <c r="B289" s="51" t="s">
        <v>15</v>
      </c>
      <c r="C289" s="51" t="s">
        <v>1116</v>
      </c>
      <c r="D289" s="68" t="s">
        <v>1117</v>
      </c>
      <c r="E289" s="50">
        <v>40</v>
      </c>
      <c r="F289" s="50" t="s">
        <v>59</v>
      </c>
      <c r="G289" s="69">
        <v>173.59774999999999</v>
      </c>
      <c r="H289" s="195">
        <v>6943.91</v>
      </c>
      <c r="I289" s="196"/>
      <c r="J289" s="195">
        <f t="shared" si="8"/>
        <v>-173.59774999999999</v>
      </c>
      <c r="K289" s="51"/>
      <c r="L289" s="51"/>
      <c r="M289" s="50" t="s">
        <v>485</v>
      </c>
      <c r="N289" s="45"/>
      <c r="O289" s="45"/>
      <c r="P289" s="45"/>
    </row>
    <row r="290" spans="1:16" x14ac:dyDescent="0.25">
      <c r="A290" s="51">
        <f t="shared" si="9"/>
        <v>284</v>
      </c>
      <c r="B290" s="51" t="s">
        <v>15</v>
      </c>
      <c r="C290" s="51" t="s">
        <v>1114</v>
      </c>
      <c r="D290" s="70" t="s">
        <v>1115</v>
      </c>
      <c r="E290" s="50">
        <v>2250</v>
      </c>
      <c r="F290" s="50" t="s">
        <v>23</v>
      </c>
      <c r="G290" s="69">
        <v>3.0357911111111111</v>
      </c>
      <c r="H290" s="195">
        <v>6830.53</v>
      </c>
      <c r="I290" s="196"/>
      <c r="J290" s="195">
        <f t="shared" si="8"/>
        <v>-3.0357911111111111</v>
      </c>
      <c r="K290" s="51"/>
      <c r="L290" s="51"/>
      <c r="M290" s="50" t="s">
        <v>485</v>
      </c>
      <c r="N290" s="45"/>
      <c r="O290" s="45"/>
      <c r="P290" s="45"/>
    </row>
    <row r="291" spans="1:16" x14ac:dyDescent="0.25">
      <c r="A291" s="51">
        <f t="shared" si="9"/>
        <v>285</v>
      </c>
      <c r="B291" s="51" t="s">
        <v>15</v>
      </c>
      <c r="C291" s="51" t="s">
        <v>1112</v>
      </c>
      <c r="D291" s="68" t="s">
        <v>1113</v>
      </c>
      <c r="E291" s="50">
        <v>4</v>
      </c>
      <c r="F291" s="50" t="s">
        <v>23</v>
      </c>
      <c r="G291" s="69">
        <v>1693.8924999999999</v>
      </c>
      <c r="H291" s="195">
        <v>6775.57</v>
      </c>
      <c r="I291" s="196"/>
      <c r="J291" s="195">
        <f t="shared" si="8"/>
        <v>-1693.8924999999999</v>
      </c>
      <c r="K291" s="51"/>
      <c r="L291" s="51"/>
      <c r="M291" s="50" t="s">
        <v>485</v>
      </c>
      <c r="N291" s="45"/>
      <c r="O291" s="45"/>
      <c r="P291" s="45"/>
    </row>
    <row r="292" spans="1:16" x14ac:dyDescent="0.25">
      <c r="A292" s="51">
        <f t="shared" si="9"/>
        <v>286</v>
      </c>
      <c r="B292" s="51" t="s">
        <v>15</v>
      </c>
      <c r="C292" s="51" t="s">
        <v>1110</v>
      </c>
      <c r="D292" s="70" t="s">
        <v>1111</v>
      </c>
      <c r="E292" s="50">
        <v>900</v>
      </c>
      <c r="F292" s="50" t="s">
        <v>23</v>
      </c>
      <c r="G292" s="69">
        <v>7.5133333333333336</v>
      </c>
      <c r="H292" s="195">
        <v>6762</v>
      </c>
      <c r="I292" s="196"/>
      <c r="J292" s="195">
        <f t="shared" si="8"/>
        <v>-7.5133333333333336</v>
      </c>
      <c r="K292" s="51"/>
      <c r="L292" s="51"/>
      <c r="M292" s="50" t="s">
        <v>485</v>
      </c>
      <c r="N292" s="45"/>
      <c r="O292" s="45"/>
      <c r="P292" s="45"/>
    </row>
    <row r="293" spans="1:16" x14ac:dyDescent="0.25">
      <c r="A293" s="51">
        <f t="shared" si="9"/>
        <v>287</v>
      </c>
      <c r="B293" s="51" t="s">
        <v>15</v>
      </c>
      <c r="C293" s="51" t="s">
        <v>1108</v>
      </c>
      <c r="D293" s="68" t="s">
        <v>1109</v>
      </c>
      <c r="E293" s="50">
        <v>1290</v>
      </c>
      <c r="F293" s="50" t="s">
        <v>23</v>
      </c>
      <c r="G293" s="69">
        <v>5.206666666666667</v>
      </c>
      <c r="H293" s="195">
        <v>6716.6</v>
      </c>
      <c r="I293" s="196"/>
      <c r="J293" s="195">
        <f t="shared" si="8"/>
        <v>-5.206666666666667</v>
      </c>
      <c r="K293" s="51"/>
      <c r="L293" s="51"/>
      <c r="M293" s="50" t="s">
        <v>485</v>
      </c>
      <c r="N293" s="45"/>
      <c r="O293" s="45"/>
      <c r="P293" s="45"/>
    </row>
    <row r="294" spans="1:16" x14ac:dyDescent="0.25">
      <c r="A294" s="51">
        <f t="shared" si="9"/>
        <v>288</v>
      </c>
      <c r="B294" s="51" t="s">
        <v>15</v>
      </c>
      <c r="C294" s="51" t="s">
        <v>1106</v>
      </c>
      <c r="D294" s="70" t="s">
        <v>1107</v>
      </c>
      <c r="E294" s="50">
        <v>20</v>
      </c>
      <c r="F294" s="50" t="s">
        <v>23</v>
      </c>
      <c r="G294" s="69">
        <v>334.66649999999998</v>
      </c>
      <c r="H294" s="195">
        <v>6693.33</v>
      </c>
      <c r="I294" s="196"/>
      <c r="J294" s="195">
        <f t="shared" si="8"/>
        <v>-334.66649999999998</v>
      </c>
      <c r="K294" s="51"/>
      <c r="L294" s="51"/>
      <c r="M294" s="50" t="s">
        <v>485</v>
      </c>
      <c r="N294" s="45"/>
      <c r="O294" s="45"/>
      <c r="P294" s="45"/>
    </row>
    <row r="295" spans="1:16" ht="30" x14ac:dyDescent="0.25">
      <c r="A295" s="51">
        <f t="shared" si="9"/>
        <v>289</v>
      </c>
      <c r="B295" s="51" t="s">
        <v>15</v>
      </c>
      <c r="C295" s="51" t="s">
        <v>1104</v>
      </c>
      <c r="D295" s="68" t="s">
        <v>1105</v>
      </c>
      <c r="E295" s="50">
        <v>1</v>
      </c>
      <c r="F295" s="50" t="s">
        <v>23</v>
      </c>
      <c r="G295" s="69">
        <v>6683.32</v>
      </c>
      <c r="H295" s="195">
        <v>6683.32</v>
      </c>
      <c r="I295" s="196"/>
      <c r="J295" s="195">
        <f t="shared" si="8"/>
        <v>-6683.32</v>
      </c>
      <c r="K295" s="51"/>
      <c r="L295" s="51"/>
      <c r="M295" s="50" t="s">
        <v>485</v>
      </c>
      <c r="N295" s="45"/>
      <c r="O295" s="45"/>
      <c r="P295" s="45"/>
    </row>
    <row r="296" spans="1:16" x14ac:dyDescent="0.25">
      <c r="A296" s="51">
        <f t="shared" si="9"/>
        <v>290</v>
      </c>
      <c r="B296" s="51" t="s">
        <v>15</v>
      </c>
      <c r="C296" s="51" t="s">
        <v>1102</v>
      </c>
      <c r="D296" s="70" t="s">
        <v>1103</v>
      </c>
      <c r="E296" s="50">
        <v>82</v>
      </c>
      <c r="F296" s="50" t="s">
        <v>23</v>
      </c>
      <c r="G296" s="69">
        <v>81.293902439024393</v>
      </c>
      <c r="H296" s="195">
        <v>6666.1</v>
      </c>
      <c r="I296" s="196"/>
      <c r="J296" s="195">
        <f t="shared" si="8"/>
        <v>-81.293902439024393</v>
      </c>
      <c r="K296" s="51"/>
      <c r="L296" s="51"/>
      <c r="M296" s="50" t="s">
        <v>485</v>
      </c>
      <c r="N296" s="45"/>
      <c r="O296" s="45"/>
      <c r="P296" s="45"/>
    </row>
    <row r="297" spans="1:16" x14ac:dyDescent="0.25">
      <c r="A297" s="51">
        <f t="shared" si="9"/>
        <v>291</v>
      </c>
      <c r="B297" s="51" t="s">
        <v>15</v>
      </c>
      <c r="C297" s="51" t="s">
        <v>1100</v>
      </c>
      <c r="D297" s="68" t="s">
        <v>1101</v>
      </c>
      <c r="E297" s="50">
        <v>20</v>
      </c>
      <c r="F297" s="50" t="s">
        <v>23</v>
      </c>
      <c r="G297" s="69">
        <v>332.02949999999998</v>
      </c>
      <c r="H297" s="195">
        <v>6640.59</v>
      </c>
      <c r="I297" s="196"/>
      <c r="J297" s="195">
        <f t="shared" si="8"/>
        <v>-332.02949999999998</v>
      </c>
      <c r="K297" s="51"/>
      <c r="L297" s="51"/>
      <c r="M297" s="50" t="s">
        <v>485</v>
      </c>
      <c r="N297" s="45"/>
      <c r="O297" s="45"/>
      <c r="P297" s="45"/>
    </row>
    <row r="298" spans="1:16" x14ac:dyDescent="0.25">
      <c r="A298" s="51">
        <f t="shared" si="9"/>
        <v>292</v>
      </c>
      <c r="B298" s="51" t="s">
        <v>15</v>
      </c>
      <c r="C298" s="51" t="s">
        <v>1098</v>
      </c>
      <c r="D298" s="70" t="s">
        <v>1099</v>
      </c>
      <c r="E298" s="50">
        <v>10</v>
      </c>
      <c r="F298" s="50" t="s">
        <v>23</v>
      </c>
      <c r="G298" s="69">
        <v>662.5</v>
      </c>
      <c r="H298" s="195">
        <v>6625</v>
      </c>
      <c r="I298" s="196"/>
      <c r="J298" s="195">
        <f t="shared" si="8"/>
        <v>-662.5</v>
      </c>
      <c r="K298" s="51"/>
      <c r="L298" s="51"/>
      <c r="M298" s="50" t="s">
        <v>485</v>
      </c>
      <c r="N298" s="45"/>
      <c r="O298" s="45"/>
      <c r="P298" s="45"/>
    </row>
    <row r="299" spans="1:16" x14ac:dyDescent="0.25">
      <c r="A299" s="51">
        <f t="shared" si="9"/>
        <v>293</v>
      </c>
      <c r="B299" s="51" t="s">
        <v>15</v>
      </c>
      <c r="C299" s="51" t="s">
        <v>1096</v>
      </c>
      <c r="D299" s="68" t="s">
        <v>1097</v>
      </c>
      <c r="E299" s="50">
        <v>1</v>
      </c>
      <c r="F299" s="50" t="s">
        <v>23</v>
      </c>
      <c r="G299" s="69">
        <v>6483.11</v>
      </c>
      <c r="H299" s="195">
        <v>6483.11</v>
      </c>
      <c r="I299" s="196"/>
      <c r="J299" s="195">
        <f t="shared" si="8"/>
        <v>-6483.11</v>
      </c>
      <c r="K299" s="51"/>
      <c r="L299" s="51"/>
      <c r="M299" s="50" t="s">
        <v>485</v>
      </c>
      <c r="N299" s="45"/>
      <c r="O299" s="45"/>
      <c r="P299" s="45"/>
    </row>
    <row r="300" spans="1:16" x14ac:dyDescent="0.25">
      <c r="A300" s="51">
        <f t="shared" si="9"/>
        <v>294</v>
      </c>
      <c r="B300" s="51" t="s">
        <v>15</v>
      </c>
      <c r="C300" s="51" t="s">
        <v>1094</v>
      </c>
      <c r="D300" s="70" t="s">
        <v>1095</v>
      </c>
      <c r="E300" s="50">
        <v>12</v>
      </c>
      <c r="F300" s="50" t="s">
        <v>23</v>
      </c>
      <c r="G300" s="69">
        <v>540</v>
      </c>
      <c r="H300" s="195">
        <v>6480</v>
      </c>
      <c r="I300" s="196"/>
      <c r="J300" s="195">
        <f t="shared" si="8"/>
        <v>-540</v>
      </c>
      <c r="K300" s="51"/>
      <c r="L300" s="51"/>
      <c r="M300" s="50" t="s">
        <v>485</v>
      </c>
      <c r="N300" s="45"/>
      <c r="O300" s="45"/>
      <c r="P300" s="45"/>
    </row>
    <row r="301" spans="1:16" ht="30" x14ac:dyDescent="0.25">
      <c r="A301" s="51">
        <f t="shared" si="9"/>
        <v>295</v>
      </c>
      <c r="B301" s="51" t="s">
        <v>15</v>
      </c>
      <c r="C301" s="51" t="s">
        <v>1092</v>
      </c>
      <c r="D301" s="68" t="s">
        <v>1093</v>
      </c>
      <c r="E301" s="50">
        <v>1</v>
      </c>
      <c r="F301" s="50" t="s">
        <v>23</v>
      </c>
      <c r="G301" s="69">
        <v>6426.6</v>
      </c>
      <c r="H301" s="195">
        <v>6426.6</v>
      </c>
      <c r="I301" s="196"/>
      <c r="J301" s="195">
        <f t="shared" si="8"/>
        <v>-6426.6</v>
      </c>
      <c r="K301" s="51"/>
      <c r="L301" s="51"/>
      <c r="M301" s="50" t="s">
        <v>485</v>
      </c>
      <c r="N301" s="45"/>
      <c r="O301" s="45"/>
      <c r="P301" s="45"/>
    </row>
    <row r="302" spans="1:16" x14ac:dyDescent="0.25">
      <c r="A302" s="51">
        <f t="shared" si="9"/>
        <v>296</v>
      </c>
      <c r="B302" s="51" t="s">
        <v>15</v>
      </c>
      <c r="C302" s="51" t="s">
        <v>1090</v>
      </c>
      <c r="D302" s="70" t="s">
        <v>1091</v>
      </c>
      <c r="E302" s="50">
        <v>100</v>
      </c>
      <c r="F302" s="50" t="s">
        <v>59</v>
      </c>
      <c r="G302" s="69">
        <v>64.260000000000005</v>
      </c>
      <c r="H302" s="195">
        <v>6426</v>
      </c>
      <c r="I302" s="196"/>
      <c r="J302" s="195">
        <f t="shared" si="8"/>
        <v>-64.260000000000005</v>
      </c>
      <c r="K302" s="51"/>
      <c r="L302" s="51"/>
      <c r="M302" s="50" t="s">
        <v>485</v>
      </c>
      <c r="N302" s="45"/>
      <c r="O302" s="45"/>
      <c r="P302" s="45"/>
    </row>
    <row r="303" spans="1:16" x14ac:dyDescent="0.25">
      <c r="A303" s="51">
        <f t="shared" si="9"/>
        <v>297</v>
      </c>
      <c r="B303" s="51" t="s">
        <v>15</v>
      </c>
      <c r="C303" s="51" t="s">
        <v>1088</v>
      </c>
      <c r="D303" s="68" t="s">
        <v>1089</v>
      </c>
      <c r="E303" s="50">
        <v>6</v>
      </c>
      <c r="F303" s="50" t="s">
        <v>23</v>
      </c>
      <c r="G303" s="69">
        <v>1063.0366666666666</v>
      </c>
      <c r="H303" s="195">
        <v>6378.22</v>
      </c>
      <c r="I303" s="196"/>
      <c r="J303" s="195">
        <f t="shared" si="8"/>
        <v>-1063.0366666666666</v>
      </c>
      <c r="K303" s="51"/>
      <c r="L303" s="51"/>
      <c r="M303" s="50" t="s">
        <v>485</v>
      </c>
      <c r="N303" s="45"/>
      <c r="O303" s="45"/>
      <c r="P303" s="45"/>
    </row>
    <row r="304" spans="1:16" x14ac:dyDescent="0.25">
      <c r="A304" s="51">
        <f t="shared" si="9"/>
        <v>298</v>
      </c>
      <c r="B304" s="51" t="s">
        <v>15</v>
      </c>
      <c r="C304" s="51" t="s">
        <v>1086</v>
      </c>
      <c r="D304" s="70" t="s">
        <v>1087</v>
      </c>
      <c r="E304" s="50">
        <v>1020</v>
      </c>
      <c r="F304" s="50" t="s">
        <v>23</v>
      </c>
      <c r="G304" s="69">
        <v>6.1666568627450982</v>
      </c>
      <c r="H304" s="195">
        <v>6289.99</v>
      </c>
      <c r="I304" s="196"/>
      <c r="J304" s="195">
        <f t="shared" si="8"/>
        <v>-6.1666568627450982</v>
      </c>
      <c r="K304" s="51"/>
      <c r="L304" s="51"/>
      <c r="M304" s="50" t="s">
        <v>485</v>
      </c>
      <c r="N304" s="45"/>
      <c r="O304" s="45"/>
      <c r="P304" s="45"/>
    </row>
    <row r="305" spans="1:16" x14ac:dyDescent="0.25">
      <c r="A305" s="51">
        <f t="shared" si="9"/>
        <v>299</v>
      </c>
      <c r="B305" s="51" t="s">
        <v>15</v>
      </c>
      <c r="C305" s="51" t="s">
        <v>1084</v>
      </c>
      <c r="D305" s="68" t="s">
        <v>1085</v>
      </c>
      <c r="E305" s="50">
        <v>1</v>
      </c>
      <c r="F305" s="50" t="s">
        <v>23</v>
      </c>
      <c r="G305" s="69">
        <v>6250</v>
      </c>
      <c r="H305" s="195">
        <v>6250</v>
      </c>
      <c r="I305" s="196"/>
      <c r="J305" s="195">
        <f t="shared" si="8"/>
        <v>-6250</v>
      </c>
      <c r="K305" s="51"/>
      <c r="L305" s="51"/>
      <c r="M305" s="50" t="s">
        <v>485</v>
      </c>
      <c r="N305" s="45"/>
      <c r="O305" s="45"/>
      <c r="P305" s="45"/>
    </row>
    <row r="306" spans="1:16" x14ac:dyDescent="0.25">
      <c r="A306" s="51">
        <f t="shared" si="9"/>
        <v>300</v>
      </c>
      <c r="B306" s="51" t="s">
        <v>15</v>
      </c>
      <c r="C306" s="51" t="s">
        <v>1082</v>
      </c>
      <c r="D306" s="70" t="s">
        <v>1083</v>
      </c>
      <c r="E306" s="50">
        <v>4</v>
      </c>
      <c r="F306" s="50" t="s">
        <v>23</v>
      </c>
      <c r="G306" s="69">
        <v>1558.75</v>
      </c>
      <c r="H306" s="195">
        <v>6235</v>
      </c>
      <c r="I306" s="196"/>
      <c r="J306" s="195">
        <f t="shared" si="8"/>
        <v>-1558.75</v>
      </c>
      <c r="K306" s="51"/>
      <c r="L306" s="51"/>
      <c r="M306" s="50" t="s">
        <v>485</v>
      </c>
      <c r="N306" s="45"/>
      <c r="O306" s="45"/>
      <c r="P306" s="45"/>
    </row>
    <row r="307" spans="1:16" x14ac:dyDescent="0.25">
      <c r="A307" s="51">
        <f t="shared" si="9"/>
        <v>301</v>
      </c>
      <c r="B307" s="51" t="s">
        <v>15</v>
      </c>
      <c r="C307" s="51" t="s">
        <v>1080</v>
      </c>
      <c r="D307" s="68" t="s">
        <v>1081</v>
      </c>
      <c r="E307" s="50">
        <v>1</v>
      </c>
      <c r="F307" s="50" t="s">
        <v>23</v>
      </c>
      <c r="G307" s="69">
        <v>6227.97</v>
      </c>
      <c r="H307" s="195">
        <v>6227.97</v>
      </c>
      <c r="I307" s="196"/>
      <c r="J307" s="195">
        <f t="shared" si="8"/>
        <v>-6227.97</v>
      </c>
      <c r="K307" s="51"/>
      <c r="L307" s="51"/>
      <c r="M307" s="50" t="s">
        <v>485</v>
      </c>
      <c r="N307" s="45"/>
      <c r="O307" s="45"/>
      <c r="P307" s="45"/>
    </row>
    <row r="308" spans="1:16" x14ac:dyDescent="0.25">
      <c r="A308" s="51">
        <f t="shared" si="9"/>
        <v>302</v>
      </c>
      <c r="B308" s="51" t="s">
        <v>15</v>
      </c>
      <c r="C308" s="51" t="s">
        <v>1078</v>
      </c>
      <c r="D308" s="70" t="s">
        <v>1079</v>
      </c>
      <c r="E308" s="50">
        <v>2</v>
      </c>
      <c r="F308" s="50" t="s">
        <v>23</v>
      </c>
      <c r="G308" s="69">
        <v>3040</v>
      </c>
      <c r="H308" s="195">
        <v>6080</v>
      </c>
      <c r="I308" s="196"/>
      <c r="J308" s="195">
        <f t="shared" si="8"/>
        <v>-3040</v>
      </c>
      <c r="K308" s="51"/>
      <c r="L308" s="51"/>
      <c r="M308" s="50" t="s">
        <v>485</v>
      </c>
      <c r="N308" s="45"/>
      <c r="O308" s="45"/>
      <c r="P308" s="45"/>
    </row>
    <row r="309" spans="1:16" ht="30" x14ac:dyDescent="0.25">
      <c r="A309" s="51">
        <f t="shared" si="9"/>
        <v>303</v>
      </c>
      <c r="B309" s="51" t="s">
        <v>15</v>
      </c>
      <c r="C309" s="51" t="s">
        <v>1076</v>
      </c>
      <c r="D309" s="68" t="s">
        <v>1077</v>
      </c>
      <c r="E309" s="50">
        <v>1</v>
      </c>
      <c r="F309" s="50" t="s">
        <v>23</v>
      </c>
      <c r="G309" s="69">
        <v>6006.26</v>
      </c>
      <c r="H309" s="195">
        <v>6006.26</v>
      </c>
      <c r="I309" s="196"/>
      <c r="J309" s="195">
        <f t="shared" si="8"/>
        <v>-6006.26</v>
      </c>
      <c r="K309" s="51"/>
      <c r="L309" s="51"/>
      <c r="M309" s="50" t="s">
        <v>485</v>
      </c>
      <c r="N309" s="45"/>
      <c r="O309" s="45"/>
      <c r="P309" s="45"/>
    </row>
    <row r="310" spans="1:16" x14ac:dyDescent="0.25">
      <c r="A310" s="51">
        <f t="shared" si="9"/>
        <v>304</v>
      </c>
      <c r="B310" s="51" t="s">
        <v>15</v>
      </c>
      <c r="C310" s="51" t="s">
        <v>1074</v>
      </c>
      <c r="D310" s="70" t="s">
        <v>1075</v>
      </c>
      <c r="E310" s="50">
        <v>5</v>
      </c>
      <c r="F310" s="50" t="s">
        <v>23</v>
      </c>
      <c r="G310" s="69">
        <v>1200.0700000000002</v>
      </c>
      <c r="H310" s="195">
        <v>6000.35</v>
      </c>
      <c r="I310" s="196"/>
      <c r="J310" s="195">
        <f t="shared" si="8"/>
        <v>-1200.0700000000002</v>
      </c>
      <c r="K310" s="51"/>
      <c r="L310" s="51"/>
      <c r="M310" s="50" t="s">
        <v>485</v>
      </c>
      <c r="N310" s="45"/>
      <c r="O310" s="45"/>
      <c r="P310" s="45"/>
    </row>
    <row r="311" spans="1:16" x14ac:dyDescent="0.25">
      <c r="A311" s="51">
        <f t="shared" si="9"/>
        <v>305</v>
      </c>
      <c r="B311" s="51" t="s">
        <v>15</v>
      </c>
      <c r="C311" s="51" t="s">
        <v>1072</v>
      </c>
      <c r="D311" s="68" t="s">
        <v>1073</v>
      </c>
      <c r="E311" s="50">
        <v>1400</v>
      </c>
      <c r="F311" s="50" t="s">
        <v>23</v>
      </c>
      <c r="G311" s="69">
        <v>4.2785714285714285</v>
      </c>
      <c r="H311" s="195">
        <v>5990</v>
      </c>
      <c r="I311" s="196"/>
      <c r="J311" s="195">
        <f t="shared" si="8"/>
        <v>-4.2785714285714285</v>
      </c>
      <c r="K311" s="51"/>
      <c r="L311" s="51"/>
      <c r="M311" s="50" t="s">
        <v>485</v>
      </c>
      <c r="N311" s="45"/>
      <c r="O311" s="45"/>
      <c r="P311" s="45"/>
    </row>
    <row r="312" spans="1:16" x14ac:dyDescent="0.25">
      <c r="A312" s="51">
        <f t="shared" si="9"/>
        <v>306</v>
      </c>
      <c r="B312" s="51" t="s">
        <v>15</v>
      </c>
      <c r="C312" s="51" t="s">
        <v>1070</v>
      </c>
      <c r="D312" s="70" t="s">
        <v>1071</v>
      </c>
      <c r="E312" s="50">
        <v>219</v>
      </c>
      <c r="F312" s="50" t="s">
        <v>23</v>
      </c>
      <c r="G312" s="69">
        <v>27.285616438356165</v>
      </c>
      <c r="H312" s="195">
        <v>5975.55</v>
      </c>
      <c r="I312" s="196"/>
      <c r="J312" s="195">
        <f t="shared" si="8"/>
        <v>-27.285616438356165</v>
      </c>
      <c r="K312" s="51"/>
      <c r="L312" s="51"/>
      <c r="M312" s="50" t="s">
        <v>485</v>
      </c>
      <c r="N312" s="45"/>
      <c r="O312" s="45"/>
      <c r="P312" s="45"/>
    </row>
    <row r="313" spans="1:16" x14ac:dyDescent="0.25">
      <c r="A313" s="51">
        <f t="shared" si="9"/>
        <v>307</v>
      </c>
      <c r="B313" s="51" t="s">
        <v>15</v>
      </c>
      <c r="C313" s="51" t="s">
        <v>1066</v>
      </c>
      <c r="D313" s="68" t="s">
        <v>1067</v>
      </c>
      <c r="E313" s="50">
        <v>452</v>
      </c>
      <c r="F313" s="50" t="s">
        <v>59</v>
      </c>
      <c r="G313" s="69">
        <v>13.198075221238938</v>
      </c>
      <c r="H313" s="195">
        <v>5965.53</v>
      </c>
      <c r="I313" s="196"/>
      <c r="J313" s="195">
        <f t="shared" si="8"/>
        <v>-13.198075221238938</v>
      </c>
      <c r="K313" s="51"/>
      <c r="L313" s="51"/>
      <c r="M313" s="50" t="s">
        <v>485</v>
      </c>
      <c r="N313" s="45"/>
      <c r="O313" s="45"/>
      <c r="P313" s="45"/>
    </row>
    <row r="314" spans="1:16" x14ac:dyDescent="0.25">
      <c r="A314" s="51">
        <f t="shared" si="9"/>
        <v>308</v>
      </c>
      <c r="B314" s="51" t="s">
        <v>15</v>
      </c>
      <c r="C314" s="51" t="s">
        <v>1068</v>
      </c>
      <c r="D314" s="70" t="s">
        <v>1069</v>
      </c>
      <c r="E314" s="50">
        <v>452</v>
      </c>
      <c r="F314" s="50" t="s">
        <v>23</v>
      </c>
      <c r="G314" s="69">
        <v>13.198075221238938</v>
      </c>
      <c r="H314" s="195">
        <v>5965.53</v>
      </c>
      <c r="I314" s="196"/>
      <c r="J314" s="195">
        <f t="shared" si="8"/>
        <v>-13.198075221238938</v>
      </c>
      <c r="K314" s="51"/>
      <c r="L314" s="51"/>
      <c r="M314" s="50" t="s">
        <v>485</v>
      </c>
      <c r="N314" s="45"/>
      <c r="O314" s="45"/>
      <c r="P314" s="45"/>
    </row>
    <row r="315" spans="1:16" x14ac:dyDescent="0.25">
      <c r="A315" s="51">
        <f t="shared" si="9"/>
        <v>309</v>
      </c>
      <c r="B315" s="51" t="s">
        <v>15</v>
      </c>
      <c r="C315" s="51" t="s">
        <v>1064</v>
      </c>
      <c r="D315" s="68" t="s">
        <v>1065</v>
      </c>
      <c r="E315" s="50">
        <v>9</v>
      </c>
      <c r="F315" s="50" t="s">
        <v>23</v>
      </c>
      <c r="G315" s="69">
        <v>662.03555555555556</v>
      </c>
      <c r="H315" s="195">
        <v>5958.32</v>
      </c>
      <c r="I315" s="196"/>
      <c r="J315" s="195">
        <f t="shared" si="8"/>
        <v>-662.03555555555556</v>
      </c>
      <c r="K315" s="51"/>
      <c r="L315" s="51"/>
      <c r="M315" s="50" t="s">
        <v>485</v>
      </c>
      <c r="N315" s="45"/>
      <c r="O315" s="45"/>
      <c r="P315" s="45"/>
    </row>
    <row r="316" spans="1:16" x14ac:dyDescent="0.25">
      <c r="A316" s="51">
        <f t="shared" si="9"/>
        <v>310</v>
      </c>
      <c r="B316" s="51" t="s">
        <v>15</v>
      </c>
      <c r="C316" s="51" t="s">
        <v>1062</v>
      </c>
      <c r="D316" s="70" t="s">
        <v>1063</v>
      </c>
      <c r="E316" s="50">
        <v>36</v>
      </c>
      <c r="F316" s="50" t="s">
        <v>23</v>
      </c>
      <c r="G316" s="69">
        <v>162.31</v>
      </c>
      <c r="H316" s="195">
        <v>5843.16</v>
      </c>
      <c r="I316" s="196"/>
      <c r="J316" s="195">
        <f t="shared" si="8"/>
        <v>-162.31</v>
      </c>
      <c r="K316" s="51"/>
      <c r="L316" s="51"/>
      <c r="M316" s="50" t="s">
        <v>485</v>
      </c>
      <c r="N316" s="45"/>
      <c r="O316" s="45"/>
      <c r="P316" s="45"/>
    </row>
    <row r="317" spans="1:16" x14ac:dyDescent="0.25">
      <c r="A317" s="51">
        <f t="shared" si="9"/>
        <v>311</v>
      </c>
      <c r="B317" s="51" t="s">
        <v>15</v>
      </c>
      <c r="C317" s="51" t="s">
        <v>1060</v>
      </c>
      <c r="D317" s="68" t="s">
        <v>1061</v>
      </c>
      <c r="E317" s="50">
        <v>9</v>
      </c>
      <c r="F317" s="50" t="s">
        <v>23</v>
      </c>
      <c r="G317" s="69">
        <v>646.47777777777776</v>
      </c>
      <c r="H317" s="195">
        <v>5818.3</v>
      </c>
      <c r="I317" s="196"/>
      <c r="J317" s="195">
        <f t="shared" si="8"/>
        <v>-646.47777777777776</v>
      </c>
      <c r="K317" s="51"/>
      <c r="L317" s="51"/>
      <c r="M317" s="50" t="s">
        <v>485</v>
      </c>
      <c r="N317" s="45"/>
      <c r="O317" s="45"/>
      <c r="P317" s="45"/>
    </row>
    <row r="318" spans="1:16" x14ac:dyDescent="0.25">
      <c r="A318" s="51">
        <f t="shared" si="9"/>
        <v>312</v>
      </c>
      <c r="B318" s="51" t="s">
        <v>15</v>
      </c>
      <c r="C318" s="51" t="s">
        <v>1058</v>
      </c>
      <c r="D318" s="70" t="s">
        <v>1059</v>
      </c>
      <c r="E318" s="50">
        <v>691</v>
      </c>
      <c r="F318" s="50" t="s">
        <v>1689</v>
      </c>
      <c r="G318" s="69">
        <v>8.3018668596237344</v>
      </c>
      <c r="H318" s="195">
        <v>5736.59</v>
      </c>
      <c r="I318" s="196"/>
      <c r="J318" s="195">
        <f t="shared" si="8"/>
        <v>-8.3018668596237344</v>
      </c>
      <c r="K318" s="51"/>
      <c r="L318" s="51"/>
      <c r="M318" s="50" t="s">
        <v>485</v>
      </c>
      <c r="N318" s="45"/>
      <c r="O318" s="45"/>
      <c r="P318" s="45"/>
    </row>
    <row r="319" spans="1:16" x14ac:dyDescent="0.25">
      <c r="A319" s="51">
        <f t="shared" si="9"/>
        <v>313</v>
      </c>
      <c r="B319" s="215" t="s">
        <v>15</v>
      </c>
      <c r="C319" s="215" t="s">
        <v>1646</v>
      </c>
      <c r="D319" s="216" t="s">
        <v>1647</v>
      </c>
      <c r="E319" s="218">
        <v>3</v>
      </c>
      <c r="F319" s="50" t="s">
        <v>23</v>
      </c>
      <c r="G319" s="69">
        <v>1893.8466666666666</v>
      </c>
      <c r="H319" s="195">
        <v>5681.54</v>
      </c>
      <c r="I319" s="196"/>
      <c r="J319" s="195">
        <f t="shared" si="8"/>
        <v>-1893.8466666666666</v>
      </c>
      <c r="K319" s="51"/>
      <c r="L319" s="51"/>
      <c r="M319" s="50" t="s">
        <v>485</v>
      </c>
      <c r="N319" s="45" t="s">
        <v>1695</v>
      </c>
      <c r="O319" s="227">
        <v>45992</v>
      </c>
      <c r="P319" s="45" t="s">
        <v>1923</v>
      </c>
    </row>
    <row r="320" spans="1:16" x14ac:dyDescent="0.25">
      <c r="A320" s="51">
        <f t="shared" si="9"/>
        <v>314</v>
      </c>
      <c r="B320" s="51" t="s">
        <v>15</v>
      </c>
      <c r="C320" s="51" t="s">
        <v>1056</v>
      </c>
      <c r="D320" s="70" t="s">
        <v>1057</v>
      </c>
      <c r="E320" s="50">
        <v>1</v>
      </c>
      <c r="F320" s="50" t="s">
        <v>23</v>
      </c>
      <c r="G320" s="69">
        <v>5667.59</v>
      </c>
      <c r="H320" s="195">
        <v>5667.59</v>
      </c>
      <c r="I320" s="196"/>
      <c r="J320" s="195">
        <f t="shared" si="8"/>
        <v>-5667.59</v>
      </c>
      <c r="K320" s="51"/>
      <c r="L320" s="51"/>
      <c r="M320" s="50" t="s">
        <v>485</v>
      </c>
      <c r="N320" s="45"/>
      <c r="O320" s="45"/>
      <c r="P320" s="45"/>
    </row>
    <row r="321" spans="1:16" x14ac:dyDescent="0.25">
      <c r="A321" s="51">
        <f t="shared" si="9"/>
        <v>315</v>
      </c>
      <c r="B321" s="51" t="s">
        <v>15</v>
      </c>
      <c r="C321" s="51" t="s">
        <v>1054</v>
      </c>
      <c r="D321" s="68" t="s">
        <v>1055</v>
      </c>
      <c r="E321" s="50">
        <v>1</v>
      </c>
      <c r="F321" s="50" t="s">
        <v>23</v>
      </c>
      <c r="G321" s="69">
        <v>5626.77</v>
      </c>
      <c r="H321" s="195">
        <v>5626.77</v>
      </c>
      <c r="I321" s="196"/>
      <c r="J321" s="195">
        <f t="shared" si="8"/>
        <v>-5626.77</v>
      </c>
      <c r="K321" s="51"/>
      <c r="L321" s="51"/>
      <c r="M321" s="50" t="s">
        <v>485</v>
      </c>
      <c r="N321" s="45"/>
      <c r="O321" s="45"/>
      <c r="P321" s="45"/>
    </row>
    <row r="322" spans="1:16" x14ac:dyDescent="0.25">
      <c r="A322" s="51">
        <f t="shared" si="9"/>
        <v>316</v>
      </c>
      <c r="B322" s="51" t="s">
        <v>15</v>
      </c>
      <c r="C322" s="51" t="s">
        <v>1052</v>
      </c>
      <c r="D322" s="70" t="s">
        <v>1053</v>
      </c>
      <c r="E322" s="50">
        <v>9</v>
      </c>
      <c r="F322" s="50" t="s">
        <v>23</v>
      </c>
      <c r="G322" s="69">
        <v>625</v>
      </c>
      <c r="H322" s="195">
        <v>5625</v>
      </c>
      <c r="I322" s="196"/>
      <c r="J322" s="195">
        <f t="shared" si="8"/>
        <v>-625</v>
      </c>
      <c r="K322" s="51"/>
      <c r="L322" s="51"/>
      <c r="M322" s="50" t="s">
        <v>485</v>
      </c>
      <c r="N322" s="45"/>
      <c r="O322" s="45"/>
      <c r="P322" s="45"/>
    </row>
    <row r="323" spans="1:16" x14ac:dyDescent="0.25">
      <c r="A323" s="51">
        <f t="shared" si="9"/>
        <v>317</v>
      </c>
      <c r="B323" s="51" t="s">
        <v>15</v>
      </c>
      <c r="C323" s="51" t="s">
        <v>1050</v>
      </c>
      <c r="D323" s="68" t="s">
        <v>1051</v>
      </c>
      <c r="E323" s="50">
        <v>5</v>
      </c>
      <c r="F323" s="50" t="s">
        <v>23</v>
      </c>
      <c r="G323" s="69">
        <v>1122.8620000000001</v>
      </c>
      <c r="H323" s="195">
        <v>5614.31</v>
      </c>
      <c r="I323" s="196"/>
      <c r="J323" s="195">
        <f t="shared" si="8"/>
        <v>-1122.8620000000001</v>
      </c>
      <c r="K323" s="51"/>
      <c r="L323" s="51"/>
      <c r="M323" s="50" t="s">
        <v>485</v>
      </c>
      <c r="N323" s="45"/>
      <c r="O323" s="45"/>
      <c r="P323" s="45"/>
    </row>
    <row r="324" spans="1:16" ht="30" x14ac:dyDescent="0.25">
      <c r="A324" s="51">
        <f t="shared" si="9"/>
        <v>318</v>
      </c>
      <c r="B324" s="51" t="s">
        <v>15</v>
      </c>
      <c r="C324" s="51" t="s">
        <v>1048</v>
      </c>
      <c r="D324" s="70" t="s">
        <v>1049</v>
      </c>
      <c r="E324" s="50">
        <v>6</v>
      </c>
      <c r="F324" s="50" t="s">
        <v>23</v>
      </c>
      <c r="G324" s="69">
        <v>929.93333333333339</v>
      </c>
      <c r="H324" s="195">
        <v>5579.6</v>
      </c>
      <c r="I324" s="196"/>
      <c r="J324" s="195">
        <f t="shared" si="8"/>
        <v>-929.93333333333339</v>
      </c>
      <c r="K324" s="51"/>
      <c r="L324" s="51"/>
      <c r="M324" s="50" t="s">
        <v>485</v>
      </c>
      <c r="N324" s="45"/>
      <c r="O324" s="45"/>
      <c r="P324" s="45"/>
    </row>
    <row r="325" spans="1:16" x14ac:dyDescent="0.25">
      <c r="A325" s="51">
        <f t="shared" si="9"/>
        <v>319</v>
      </c>
      <c r="B325" s="51" t="s">
        <v>15</v>
      </c>
      <c r="C325" s="51" t="s">
        <v>1046</v>
      </c>
      <c r="D325" s="68" t="s">
        <v>1047</v>
      </c>
      <c r="E325" s="50">
        <v>44</v>
      </c>
      <c r="F325" s="50" t="s">
        <v>23</v>
      </c>
      <c r="G325" s="69">
        <v>125.85</v>
      </c>
      <c r="H325" s="195">
        <v>5537.4</v>
      </c>
      <c r="I325" s="196"/>
      <c r="J325" s="195">
        <f t="shared" si="8"/>
        <v>-125.85</v>
      </c>
      <c r="K325" s="51"/>
      <c r="L325" s="51"/>
      <c r="M325" s="50" t="s">
        <v>485</v>
      </c>
      <c r="N325" s="45"/>
      <c r="O325" s="45"/>
      <c r="P325" s="45"/>
    </row>
    <row r="326" spans="1:16" x14ac:dyDescent="0.25">
      <c r="A326" s="51">
        <f t="shared" si="9"/>
        <v>320</v>
      </c>
      <c r="B326" s="51" t="s">
        <v>15</v>
      </c>
      <c r="C326" s="51" t="s">
        <v>1044</v>
      </c>
      <c r="D326" s="70" t="s">
        <v>1045</v>
      </c>
      <c r="E326" s="50">
        <v>100</v>
      </c>
      <c r="F326" s="50" t="s">
        <v>59</v>
      </c>
      <c r="G326" s="69">
        <v>55.135399999999997</v>
      </c>
      <c r="H326" s="195">
        <v>5513.54</v>
      </c>
      <c r="I326" s="196"/>
      <c r="J326" s="195">
        <f t="shared" si="8"/>
        <v>-55.135399999999997</v>
      </c>
      <c r="K326" s="51"/>
      <c r="L326" s="51"/>
      <c r="M326" s="50" t="s">
        <v>485</v>
      </c>
      <c r="N326" s="45"/>
      <c r="O326" s="45"/>
      <c r="P326" s="45"/>
    </row>
    <row r="327" spans="1:16" x14ac:dyDescent="0.25">
      <c r="A327" s="51">
        <f t="shared" si="9"/>
        <v>321</v>
      </c>
      <c r="B327" s="51" t="s">
        <v>15</v>
      </c>
      <c r="C327" s="51" t="s">
        <v>1042</v>
      </c>
      <c r="D327" s="68" t="s">
        <v>1043</v>
      </c>
      <c r="E327" s="50">
        <v>2</v>
      </c>
      <c r="F327" s="50" t="s">
        <v>23</v>
      </c>
      <c r="G327" s="69">
        <v>2752.56</v>
      </c>
      <c r="H327" s="195">
        <v>5505.12</v>
      </c>
      <c r="I327" s="196"/>
      <c r="J327" s="195">
        <f t="shared" si="8"/>
        <v>-2752.56</v>
      </c>
      <c r="K327" s="51"/>
      <c r="L327" s="51"/>
      <c r="M327" s="50" t="s">
        <v>485</v>
      </c>
      <c r="N327" s="45"/>
      <c r="O327" s="45"/>
      <c r="P327" s="45"/>
    </row>
    <row r="328" spans="1:16" x14ac:dyDescent="0.25">
      <c r="A328" s="51">
        <f t="shared" si="9"/>
        <v>322</v>
      </c>
      <c r="B328" s="215" t="s">
        <v>15</v>
      </c>
      <c r="C328" s="215" t="s">
        <v>1683</v>
      </c>
      <c r="D328" s="217" t="s">
        <v>1684</v>
      </c>
      <c r="E328" s="218">
        <v>90</v>
      </c>
      <c r="F328" s="50" t="s">
        <v>23</v>
      </c>
      <c r="G328" s="69">
        <v>61.06666666666667</v>
      </c>
      <c r="H328" s="195">
        <v>5496</v>
      </c>
      <c r="I328" s="196"/>
      <c r="J328" s="195">
        <f t="shared" ref="J328:J391" si="10">I328-G328</f>
        <v>-61.06666666666667</v>
      </c>
      <c r="K328" s="51"/>
      <c r="L328" s="51"/>
      <c r="M328" s="50" t="s">
        <v>485</v>
      </c>
      <c r="N328" s="45" t="s">
        <v>1695</v>
      </c>
      <c r="O328" s="227">
        <v>45992</v>
      </c>
      <c r="P328" s="45" t="s">
        <v>1923</v>
      </c>
    </row>
    <row r="329" spans="1:16" x14ac:dyDescent="0.25">
      <c r="A329" s="51">
        <f t="shared" ref="A329:A392" si="11">A328+1</f>
        <v>323</v>
      </c>
      <c r="B329" s="51" t="s">
        <v>15</v>
      </c>
      <c r="C329" s="51" t="s">
        <v>1040</v>
      </c>
      <c r="D329" s="68" t="s">
        <v>1041</v>
      </c>
      <c r="E329" s="50">
        <v>10</v>
      </c>
      <c r="F329" s="50" t="s">
        <v>23</v>
      </c>
      <c r="G329" s="69">
        <v>541.34300000000007</v>
      </c>
      <c r="H329" s="195">
        <v>5413.43</v>
      </c>
      <c r="I329" s="196"/>
      <c r="J329" s="195">
        <f t="shared" si="10"/>
        <v>-541.34300000000007</v>
      </c>
      <c r="K329" s="51"/>
      <c r="L329" s="51"/>
      <c r="M329" s="50" t="s">
        <v>485</v>
      </c>
      <c r="N329" s="45"/>
      <c r="O329" s="45"/>
      <c r="P329" s="45"/>
    </row>
    <row r="330" spans="1:16" x14ac:dyDescent="0.25">
      <c r="A330" s="51">
        <f t="shared" si="11"/>
        <v>324</v>
      </c>
      <c r="B330" s="51" t="s">
        <v>15</v>
      </c>
      <c r="C330" s="51" t="s">
        <v>1549</v>
      </c>
      <c r="D330" s="225" t="s">
        <v>1550</v>
      </c>
      <c r="E330" s="50">
        <v>64</v>
      </c>
      <c r="F330" s="50" t="s">
        <v>23</v>
      </c>
      <c r="G330" s="69">
        <v>84.322812499999998</v>
      </c>
      <c r="H330" s="195">
        <v>5396.66</v>
      </c>
      <c r="I330" s="196"/>
      <c r="J330" s="195">
        <f t="shared" si="10"/>
        <v>-84.322812499999998</v>
      </c>
      <c r="K330" s="51"/>
      <c r="L330" s="51"/>
      <c r="M330" s="50" t="s">
        <v>1546</v>
      </c>
      <c r="N330" s="45" t="s">
        <v>1922</v>
      </c>
      <c r="O330" s="45"/>
      <c r="P330" s="45"/>
    </row>
    <row r="331" spans="1:16" x14ac:dyDescent="0.25">
      <c r="A331" s="51">
        <f t="shared" si="11"/>
        <v>325</v>
      </c>
      <c r="B331" s="51" t="s">
        <v>15</v>
      </c>
      <c r="C331" s="51" t="s">
        <v>1038</v>
      </c>
      <c r="D331" s="68" t="s">
        <v>1039</v>
      </c>
      <c r="E331" s="50">
        <v>1350</v>
      </c>
      <c r="F331" s="50" t="s">
        <v>18</v>
      </c>
      <c r="G331" s="69">
        <v>3.9</v>
      </c>
      <c r="H331" s="195">
        <v>5265</v>
      </c>
      <c r="I331" s="196"/>
      <c r="J331" s="195">
        <f t="shared" si="10"/>
        <v>-3.9</v>
      </c>
      <c r="K331" s="51"/>
      <c r="L331" s="51"/>
      <c r="M331" s="50" t="s">
        <v>485</v>
      </c>
      <c r="N331" s="45"/>
      <c r="O331" s="45"/>
      <c r="P331" s="45"/>
    </row>
    <row r="332" spans="1:16" x14ac:dyDescent="0.25">
      <c r="A332" s="51">
        <f t="shared" si="11"/>
        <v>326</v>
      </c>
      <c r="B332" s="51" t="s">
        <v>15</v>
      </c>
      <c r="C332" s="51" t="s">
        <v>1036</v>
      </c>
      <c r="D332" s="70" t="s">
        <v>1037</v>
      </c>
      <c r="E332" s="50">
        <v>2</v>
      </c>
      <c r="F332" s="50" t="s">
        <v>23</v>
      </c>
      <c r="G332" s="69">
        <v>2624.64</v>
      </c>
      <c r="H332" s="195">
        <v>5249.28</v>
      </c>
      <c r="I332" s="196"/>
      <c r="J332" s="195">
        <f t="shared" si="10"/>
        <v>-2624.64</v>
      </c>
      <c r="K332" s="51"/>
      <c r="L332" s="51"/>
      <c r="M332" s="50" t="s">
        <v>485</v>
      </c>
      <c r="N332" s="45"/>
      <c r="O332" s="45"/>
      <c r="P332" s="45"/>
    </row>
    <row r="333" spans="1:16" x14ac:dyDescent="0.25">
      <c r="A333" s="51">
        <f t="shared" si="11"/>
        <v>327</v>
      </c>
      <c r="B333" s="51" t="s">
        <v>15</v>
      </c>
      <c r="C333" s="51" t="s">
        <v>1034</v>
      </c>
      <c r="D333" s="68" t="s">
        <v>1035</v>
      </c>
      <c r="E333" s="50">
        <v>12</v>
      </c>
      <c r="F333" s="50" t="s">
        <v>23</v>
      </c>
      <c r="G333" s="69">
        <v>433.86666666666662</v>
      </c>
      <c r="H333" s="195">
        <v>5206.3999999999996</v>
      </c>
      <c r="I333" s="196"/>
      <c r="J333" s="195">
        <f t="shared" si="10"/>
        <v>-433.86666666666662</v>
      </c>
      <c r="K333" s="51"/>
      <c r="L333" s="51"/>
      <c r="M333" s="50" t="s">
        <v>485</v>
      </c>
      <c r="N333" s="45"/>
      <c r="O333" s="45"/>
      <c r="P333" s="45"/>
    </row>
    <row r="334" spans="1:16" x14ac:dyDescent="0.25">
      <c r="A334" s="51">
        <f t="shared" si="11"/>
        <v>328</v>
      </c>
      <c r="B334" s="51" t="s">
        <v>15</v>
      </c>
      <c r="C334" s="51" t="s">
        <v>1032</v>
      </c>
      <c r="D334" s="70" t="s">
        <v>1033</v>
      </c>
      <c r="E334" s="50">
        <v>1</v>
      </c>
      <c r="F334" s="50" t="s">
        <v>23</v>
      </c>
      <c r="G334" s="69">
        <v>5169.0600000000004</v>
      </c>
      <c r="H334" s="195">
        <v>5169.0600000000004</v>
      </c>
      <c r="I334" s="196"/>
      <c r="J334" s="195">
        <f t="shared" si="10"/>
        <v>-5169.0600000000004</v>
      </c>
      <c r="K334" s="51"/>
      <c r="L334" s="51"/>
      <c r="M334" s="50" t="s">
        <v>485</v>
      </c>
      <c r="N334" s="45"/>
      <c r="O334" s="45"/>
      <c r="P334" s="45"/>
    </row>
    <row r="335" spans="1:16" x14ac:dyDescent="0.25">
      <c r="A335" s="51">
        <f t="shared" si="11"/>
        <v>329</v>
      </c>
      <c r="B335" s="51" t="s">
        <v>15</v>
      </c>
      <c r="C335" s="51" t="s">
        <v>1030</v>
      </c>
      <c r="D335" s="68" t="s">
        <v>1031</v>
      </c>
      <c r="E335" s="50">
        <v>50</v>
      </c>
      <c r="F335" s="50" t="s">
        <v>23</v>
      </c>
      <c r="G335" s="69">
        <v>103.3334</v>
      </c>
      <c r="H335" s="195">
        <v>5166.67</v>
      </c>
      <c r="I335" s="196"/>
      <c r="J335" s="195">
        <f t="shared" si="10"/>
        <v>-103.3334</v>
      </c>
      <c r="K335" s="51"/>
      <c r="L335" s="51"/>
      <c r="M335" s="50" t="s">
        <v>485</v>
      </c>
      <c r="N335" s="45"/>
      <c r="O335" s="45"/>
      <c r="P335" s="45"/>
    </row>
    <row r="336" spans="1:16" x14ac:dyDescent="0.25">
      <c r="A336" s="51">
        <f t="shared" si="11"/>
        <v>330</v>
      </c>
      <c r="B336" s="51" t="s">
        <v>15</v>
      </c>
      <c r="C336" s="51" t="s">
        <v>1028</v>
      </c>
      <c r="D336" s="70" t="s">
        <v>1029</v>
      </c>
      <c r="E336" s="50">
        <v>10</v>
      </c>
      <c r="F336" s="50" t="s">
        <v>23</v>
      </c>
      <c r="G336" s="69">
        <v>513.70000000000005</v>
      </c>
      <c r="H336" s="195">
        <v>5137</v>
      </c>
      <c r="I336" s="196"/>
      <c r="J336" s="195">
        <f t="shared" si="10"/>
        <v>-513.70000000000005</v>
      </c>
      <c r="K336" s="51"/>
      <c r="L336" s="51"/>
      <c r="M336" s="50" t="s">
        <v>485</v>
      </c>
      <c r="N336" s="45"/>
      <c r="O336" s="45"/>
      <c r="P336" s="45"/>
    </row>
    <row r="337" spans="1:16" ht="30" x14ac:dyDescent="0.25">
      <c r="A337" s="51">
        <f t="shared" si="11"/>
        <v>331</v>
      </c>
      <c r="B337" s="51" t="s">
        <v>15</v>
      </c>
      <c r="C337" s="51" t="s">
        <v>1571</v>
      </c>
      <c r="D337" s="68" t="s">
        <v>1572</v>
      </c>
      <c r="E337" s="50">
        <v>1</v>
      </c>
      <c r="F337" s="50" t="s">
        <v>23</v>
      </c>
      <c r="G337" s="69">
        <v>5072.5</v>
      </c>
      <c r="H337" s="195">
        <v>5072.5</v>
      </c>
      <c r="I337" s="196"/>
      <c r="J337" s="195">
        <f t="shared" si="10"/>
        <v>-5072.5</v>
      </c>
      <c r="K337" s="51"/>
      <c r="L337" s="51"/>
      <c r="M337" s="50" t="s">
        <v>1546</v>
      </c>
      <c r="N337" s="45"/>
      <c r="O337" s="45"/>
      <c r="P337" s="45"/>
    </row>
    <row r="338" spans="1:16" x14ac:dyDescent="0.25">
      <c r="A338" s="51">
        <f t="shared" si="11"/>
        <v>332</v>
      </c>
      <c r="B338" s="51" t="s">
        <v>15</v>
      </c>
      <c r="C338" s="51" t="s">
        <v>1026</v>
      </c>
      <c r="D338" s="70" t="s">
        <v>1027</v>
      </c>
      <c r="E338" s="50">
        <v>2</v>
      </c>
      <c r="F338" s="50" t="s">
        <v>23</v>
      </c>
      <c r="G338" s="69">
        <v>2521.9549999999999</v>
      </c>
      <c r="H338" s="195">
        <v>5043.91</v>
      </c>
      <c r="I338" s="196"/>
      <c r="J338" s="195">
        <f t="shared" si="10"/>
        <v>-2521.9549999999999</v>
      </c>
      <c r="K338" s="51"/>
      <c r="L338" s="51"/>
      <c r="M338" s="50" t="s">
        <v>485</v>
      </c>
      <c r="N338" s="45"/>
      <c r="O338" s="45"/>
      <c r="P338" s="45"/>
    </row>
    <row r="339" spans="1:16" x14ac:dyDescent="0.25">
      <c r="A339" s="51">
        <f t="shared" si="11"/>
        <v>333</v>
      </c>
      <c r="B339" s="215" t="s">
        <v>15</v>
      </c>
      <c r="C339" s="215" t="s">
        <v>1024</v>
      </c>
      <c r="D339" s="216" t="s">
        <v>1025</v>
      </c>
      <c r="E339" s="218">
        <v>5</v>
      </c>
      <c r="F339" s="50" t="s">
        <v>23</v>
      </c>
      <c r="G339" s="69">
        <v>1002.6959999999999</v>
      </c>
      <c r="H339" s="195">
        <v>5013.4799999999996</v>
      </c>
      <c r="I339" s="196"/>
      <c r="J339" s="195">
        <f t="shared" si="10"/>
        <v>-1002.6959999999999</v>
      </c>
      <c r="K339" s="51"/>
      <c r="L339" s="51"/>
      <c r="M339" s="50" t="s">
        <v>485</v>
      </c>
      <c r="N339" s="45" t="s">
        <v>1695</v>
      </c>
      <c r="O339" s="227">
        <v>45992</v>
      </c>
      <c r="P339" s="45" t="s">
        <v>1923</v>
      </c>
    </row>
    <row r="340" spans="1:16" x14ac:dyDescent="0.25">
      <c r="A340" s="51">
        <f t="shared" si="11"/>
        <v>334</v>
      </c>
      <c r="B340" s="220" t="s">
        <v>15</v>
      </c>
      <c r="C340" s="220" t="s">
        <v>1629</v>
      </c>
      <c r="D340" s="221" t="s">
        <v>1025</v>
      </c>
      <c r="E340" s="222">
        <v>5</v>
      </c>
      <c r="F340" s="50" t="s">
        <v>23</v>
      </c>
      <c r="G340" s="69">
        <v>1002.6959999999999</v>
      </c>
      <c r="H340" s="195">
        <v>5013.4799999999996</v>
      </c>
      <c r="I340" s="196"/>
      <c r="J340" s="195">
        <f t="shared" si="10"/>
        <v>-1002.6959999999999</v>
      </c>
      <c r="K340" s="51"/>
      <c r="L340" s="51"/>
      <c r="M340" s="50" t="s">
        <v>485</v>
      </c>
      <c r="N340" s="45"/>
      <c r="O340" s="45"/>
      <c r="P340" s="45"/>
    </row>
    <row r="341" spans="1:16" x14ac:dyDescent="0.25">
      <c r="A341" s="51">
        <f t="shared" si="11"/>
        <v>335</v>
      </c>
      <c r="B341" s="51" t="s">
        <v>15</v>
      </c>
      <c r="C341" s="51" t="s">
        <v>1022</v>
      </c>
      <c r="D341" s="68" t="s">
        <v>1023</v>
      </c>
      <c r="E341" s="50">
        <v>4</v>
      </c>
      <c r="F341" s="50" t="s">
        <v>23</v>
      </c>
      <c r="G341" s="69">
        <v>1222.45</v>
      </c>
      <c r="H341" s="195">
        <v>4889.8</v>
      </c>
      <c r="I341" s="196"/>
      <c r="J341" s="195">
        <f t="shared" si="10"/>
        <v>-1222.45</v>
      </c>
      <c r="K341" s="51"/>
      <c r="L341" s="51"/>
      <c r="M341" s="50" t="s">
        <v>485</v>
      </c>
      <c r="N341" s="45"/>
      <c r="O341" s="45"/>
      <c r="P341" s="45"/>
    </row>
    <row r="342" spans="1:16" x14ac:dyDescent="0.25">
      <c r="A342" s="51">
        <f t="shared" si="11"/>
        <v>336</v>
      </c>
      <c r="B342" s="51" t="s">
        <v>15</v>
      </c>
      <c r="C342" s="51" t="s">
        <v>1020</v>
      </c>
      <c r="D342" s="70" t="s">
        <v>1021</v>
      </c>
      <c r="E342" s="50">
        <v>100.5</v>
      </c>
      <c r="F342" s="50" t="s">
        <v>1691</v>
      </c>
      <c r="G342" s="69">
        <v>48.333432835820901</v>
      </c>
      <c r="H342" s="195">
        <v>4857.51</v>
      </c>
      <c r="I342" s="196"/>
      <c r="J342" s="195">
        <f t="shared" si="10"/>
        <v>-48.333432835820901</v>
      </c>
      <c r="K342" s="51"/>
      <c r="L342" s="51"/>
      <c r="M342" s="50" t="s">
        <v>485</v>
      </c>
      <c r="N342" s="45"/>
      <c r="O342" s="45"/>
      <c r="P342" s="45"/>
    </row>
    <row r="343" spans="1:16" x14ac:dyDescent="0.25">
      <c r="A343" s="51">
        <f t="shared" si="11"/>
        <v>337</v>
      </c>
      <c r="B343" s="51" t="s">
        <v>15</v>
      </c>
      <c r="C343" s="51" t="s">
        <v>1018</v>
      </c>
      <c r="D343" s="68" t="s">
        <v>1019</v>
      </c>
      <c r="E343" s="50">
        <v>12</v>
      </c>
      <c r="F343" s="50" t="s">
        <v>23</v>
      </c>
      <c r="G343" s="69">
        <v>404.45833333333331</v>
      </c>
      <c r="H343" s="195">
        <v>4853.5</v>
      </c>
      <c r="I343" s="196"/>
      <c r="J343" s="195">
        <f t="shared" si="10"/>
        <v>-404.45833333333331</v>
      </c>
      <c r="K343" s="51"/>
      <c r="L343" s="51"/>
      <c r="M343" s="50" t="s">
        <v>485</v>
      </c>
      <c r="N343" s="45"/>
      <c r="O343" s="45"/>
      <c r="P343" s="45"/>
    </row>
    <row r="344" spans="1:16" x14ac:dyDescent="0.25">
      <c r="A344" s="51">
        <f t="shared" si="11"/>
        <v>338</v>
      </c>
      <c r="B344" s="51" t="s">
        <v>15</v>
      </c>
      <c r="C344" s="51" t="s">
        <v>1016</v>
      </c>
      <c r="D344" s="70" t="s">
        <v>1017</v>
      </c>
      <c r="E344" s="50">
        <v>7</v>
      </c>
      <c r="F344" s="50" t="s">
        <v>23</v>
      </c>
      <c r="G344" s="69">
        <v>693.07285714285717</v>
      </c>
      <c r="H344" s="195">
        <v>4851.51</v>
      </c>
      <c r="I344" s="196"/>
      <c r="J344" s="195">
        <f t="shared" si="10"/>
        <v>-693.07285714285717</v>
      </c>
      <c r="K344" s="51"/>
      <c r="L344" s="51"/>
      <c r="M344" s="50" t="s">
        <v>485</v>
      </c>
      <c r="N344" s="45"/>
      <c r="O344" s="45"/>
      <c r="P344" s="45"/>
    </row>
    <row r="345" spans="1:16" x14ac:dyDescent="0.25">
      <c r="A345" s="51">
        <f t="shared" si="11"/>
        <v>339</v>
      </c>
      <c r="B345" s="51" t="s">
        <v>15</v>
      </c>
      <c r="C345" s="51" t="s">
        <v>1014</v>
      </c>
      <c r="D345" s="68" t="s">
        <v>1015</v>
      </c>
      <c r="E345" s="50">
        <v>131</v>
      </c>
      <c r="F345" s="50" t="s">
        <v>23</v>
      </c>
      <c r="G345" s="69">
        <v>36.973893129770993</v>
      </c>
      <c r="H345" s="195">
        <v>4843.58</v>
      </c>
      <c r="I345" s="196"/>
      <c r="J345" s="195">
        <f t="shared" si="10"/>
        <v>-36.973893129770993</v>
      </c>
      <c r="K345" s="51"/>
      <c r="L345" s="51"/>
      <c r="M345" s="50" t="s">
        <v>485</v>
      </c>
      <c r="N345" s="45"/>
      <c r="O345" s="45"/>
      <c r="P345" s="45"/>
    </row>
    <row r="346" spans="1:16" x14ac:dyDescent="0.25">
      <c r="A346" s="51">
        <f t="shared" si="11"/>
        <v>340</v>
      </c>
      <c r="B346" s="51" t="s">
        <v>15</v>
      </c>
      <c r="C346" s="51" t="s">
        <v>1012</v>
      </c>
      <c r="D346" s="70" t="s">
        <v>1013</v>
      </c>
      <c r="E346" s="50">
        <v>18</v>
      </c>
      <c r="F346" s="50" t="s">
        <v>23</v>
      </c>
      <c r="G346" s="69">
        <v>265.96555555555557</v>
      </c>
      <c r="H346" s="195">
        <v>4787.38</v>
      </c>
      <c r="I346" s="196"/>
      <c r="J346" s="195">
        <f t="shared" si="10"/>
        <v>-265.96555555555557</v>
      </c>
      <c r="K346" s="51"/>
      <c r="L346" s="51"/>
      <c r="M346" s="50" t="s">
        <v>485</v>
      </c>
      <c r="N346" s="45"/>
      <c r="O346" s="45"/>
      <c r="P346" s="45"/>
    </row>
    <row r="347" spans="1:16" x14ac:dyDescent="0.25">
      <c r="A347" s="51">
        <f t="shared" si="11"/>
        <v>341</v>
      </c>
      <c r="B347" s="51" t="s">
        <v>15</v>
      </c>
      <c r="C347" s="51" t="s">
        <v>1010</v>
      </c>
      <c r="D347" s="68" t="s">
        <v>1011</v>
      </c>
      <c r="E347" s="50">
        <v>45</v>
      </c>
      <c r="F347" s="50" t="s">
        <v>23</v>
      </c>
      <c r="G347" s="69">
        <v>106.26933333333334</v>
      </c>
      <c r="H347" s="195">
        <v>4782.12</v>
      </c>
      <c r="I347" s="196"/>
      <c r="J347" s="195">
        <f t="shared" si="10"/>
        <v>-106.26933333333334</v>
      </c>
      <c r="K347" s="51"/>
      <c r="L347" s="51"/>
      <c r="M347" s="50" t="s">
        <v>485</v>
      </c>
      <c r="N347" s="45"/>
      <c r="O347" s="45"/>
      <c r="P347" s="45"/>
    </row>
    <row r="348" spans="1:16" x14ac:dyDescent="0.25">
      <c r="A348" s="51">
        <f t="shared" si="11"/>
        <v>342</v>
      </c>
      <c r="B348" s="51" t="s">
        <v>15</v>
      </c>
      <c r="C348" s="51" t="s">
        <v>1008</v>
      </c>
      <c r="D348" s="70" t="s">
        <v>1009</v>
      </c>
      <c r="E348" s="50">
        <v>36</v>
      </c>
      <c r="F348" s="50" t="s">
        <v>23</v>
      </c>
      <c r="G348" s="69">
        <v>131.31944444444446</v>
      </c>
      <c r="H348" s="195">
        <v>4727.5</v>
      </c>
      <c r="I348" s="196"/>
      <c r="J348" s="195">
        <f t="shared" si="10"/>
        <v>-131.31944444444446</v>
      </c>
      <c r="K348" s="51"/>
      <c r="L348" s="51"/>
      <c r="M348" s="50" t="s">
        <v>485</v>
      </c>
      <c r="N348" s="45"/>
      <c r="O348" s="45"/>
      <c r="P348" s="45"/>
    </row>
    <row r="349" spans="1:16" x14ac:dyDescent="0.25">
      <c r="A349" s="51">
        <f t="shared" si="11"/>
        <v>343</v>
      </c>
      <c r="B349" s="51" t="s">
        <v>15</v>
      </c>
      <c r="C349" s="51" t="s">
        <v>1006</v>
      </c>
      <c r="D349" s="68" t="s">
        <v>1007</v>
      </c>
      <c r="E349" s="50">
        <v>1</v>
      </c>
      <c r="F349" s="50" t="s">
        <v>1690</v>
      </c>
      <c r="G349" s="69">
        <v>4668.33</v>
      </c>
      <c r="H349" s="195">
        <v>4668.33</v>
      </c>
      <c r="I349" s="196"/>
      <c r="J349" s="195">
        <f t="shared" si="10"/>
        <v>-4668.33</v>
      </c>
      <c r="K349" s="51"/>
      <c r="L349" s="51"/>
      <c r="M349" s="50" t="s">
        <v>485</v>
      </c>
      <c r="N349" s="45"/>
      <c r="O349" s="45"/>
      <c r="P349" s="45"/>
    </row>
    <row r="350" spans="1:16" x14ac:dyDescent="0.25">
      <c r="A350" s="51">
        <f t="shared" si="11"/>
        <v>344</v>
      </c>
      <c r="B350" s="51" t="s">
        <v>15</v>
      </c>
      <c r="C350" s="51" t="s">
        <v>1006</v>
      </c>
      <c r="D350" s="70" t="s">
        <v>1007</v>
      </c>
      <c r="E350" s="50">
        <v>1</v>
      </c>
      <c r="F350" s="50" t="s">
        <v>23</v>
      </c>
      <c r="G350" s="69">
        <v>4668.33</v>
      </c>
      <c r="H350" s="195">
        <v>4668.33</v>
      </c>
      <c r="I350" s="196"/>
      <c r="J350" s="195">
        <f t="shared" si="10"/>
        <v>-4668.33</v>
      </c>
      <c r="K350" s="51"/>
      <c r="L350" s="51"/>
      <c r="M350" s="50" t="s">
        <v>1546</v>
      </c>
      <c r="N350" s="45"/>
      <c r="O350" s="45"/>
      <c r="P350" s="45"/>
    </row>
    <row r="351" spans="1:16" x14ac:dyDescent="0.25">
      <c r="A351" s="51">
        <f t="shared" si="11"/>
        <v>345</v>
      </c>
      <c r="B351" s="51" t="s">
        <v>15</v>
      </c>
      <c r="C351" s="51" t="s">
        <v>1004</v>
      </c>
      <c r="D351" s="68" t="s">
        <v>1005</v>
      </c>
      <c r="E351" s="50">
        <v>63</v>
      </c>
      <c r="F351" s="50" t="s">
        <v>23</v>
      </c>
      <c r="G351" s="69">
        <v>73.974285714285713</v>
      </c>
      <c r="H351" s="195">
        <v>4660.38</v>
      </c>
      <c r="I351" s="196"/>
      <c r="J351" s="195">
        <f t="shared" si="10"/>
        <v>-73.974285714285713</v>
      </c>
      <c r="K351" s="51"/>
      <c r="L351" s="51"/>
      <c r="M351" s="50" t="s">
        <v>485</v>
      </c>
      <c r="N351" s="45"/>
      <c r="O351" s="45"/>
      <c r="P351" s="45"/>
    </row>
    <row r="352" spans="1:16" x14ac:dyDescent="0.25">
      <c r="A352" s="51">
        <f t="shared" si="11"/>
        <v>346</v>
      </c>
      <c r="B352" s="51" t="s">
        <v>15</v>
      </c>
      <c r="C352" s="51" t="s">
        <v>1002</v>
      </c>
      <c r="D352" s="70" t="s">
        <v>1003</v>
      </c>
      <c r="E352" s="50">
        <v>40</v>
      </c>
      <c r="F352" s="50" t="s">
        <v>23</v>
      </c>
      <c r="G352" s="69">
        <v>115.48325</v>
      </c>
      <c r="H352" s="195">
        <v>4619.33</v>
      </c>
      <c r="I352" s="196"/>
      <c r="J352" s="195">
        <f t="shared" si="10"/>
        <v>-115.48325</v>
      </c>
      <c r="K352" s="51"/>
      <c r="L352" s="51"/>
      <c r="M352" s="50" t="s">
        <v>485</v>
      </c>
      <c r="N352" s="45"/>
      <c r="O352" s="45"/>
      <c r="P352" s="45"/>
    </row>
    <row r="353" spans="1:16" x14ac:dyDescent="0.25">
      <c r="A353" s="51">
        <f t="shared" si="11"/>
        <v>347</v>
      </c>
      <c r="B353" s="51" t="s">
        <v>15</v>
      </c>
      <c r="C353" s="51" t="s">
        <v>1000</v>
      </c>
      <c r="D353" s="68" t="s">
        <v>1001</v>
      </c>
      <c r="E353" s="50">
        <v>222</v>
      </c>
      <c r="F353" s="50" t="s">
        <v>23</v>
      </c>
      <c r="G353" s="69">
        <v>20.54045045045045</v>
      </c>
      <c r="H353" s="195">
        <v>4559.9799999999996</v>
      </c>
      <c r="I353" s="196"/>
      <c r="J353" s="195">
        <f t="shared" si="10"/>
        <v>-20.54045045045045</v>
      </c>
      <c r="K353" s="51"/>
      <c r="L353" s="51"/>
      <c r="M353" s="50" t="s">
        <v>485</v>
      </c>
      <c r="N353" s="45"/>
      <c r="O353" s="45"/>
      <c r="P353" s="45"/>
    </row>
    <row r="354" spans="1:16" x14ac:dyDescent="0.25">
      <c r="A354" s="51">
        <f t="shared" si="11"/>
        <v>348</v>
      </c>
      <c r="B354" s="51" t="s">
        <v>15</v>
      </c>
      <c r="C354" s="51" t="s">
        <v>998</v>
      </c>
      <c r="D354" s="70" t="s">
        <v>999</v>
      </c>
      <c r="E354" s="50">
        <v>501</v>
      </c>
      <c r="F354" s="50" t="s">
        <v>23</v>
      </c>
      <c r="G354" s="69">
        <v>8.9820359281437128</v>
      </c>
      <c r="H354" s="195">
        <v>4500</v>
      </c>
      <c r="I354" s="196"/>
      <c r="J354" s="195">
        <f t="shared" si="10"/>
        <v>-8.9820359281437128</v>
      </c>
      <c r="K354" s="51"/>
      <c r="L354" s="51"/>
      <c r="M354" s="50" t="s">
        <v>485</v>
      </c>
      <c r="N354" s="45"/>
      <c r="O354" s="45"/>
      <c r="P354" s="45"/>
    </row>
    <row r="355" spans="1:16" x14ac:dyDescent="0.25">
      <c r="A355" s="51">
        <f t="shared" si="11"/>
        <v>349</v>
      </c>
      <c r="B355" s="51" t="s">
        <v>15</v>
      </c>
      <c r="C355" s="51" t="s">
        <v>996</v>
      </c>
      <c r="D355" s="68" t="s">
        <v>997</v>
      </c>
      <c r="E355" s="50">
        <v>21</v>
      </c>
      <c r="F355" s="50" t="s">
        <v>23</v>
      </c>
      <c r="G355" s="69">
        <v>211.21285714285716</v>
      </c>
      <c r="H355" s="195">
        <v>4435.47</v>
      </c>
      <c r="I355" s="196"/>
      <c r="J355" s="195">
        <f t="shared" si="10"/>
        <v>-211.21285714285716</v>
      </c>
      <c r="K355" s="51"/>
      <c r="L355" s="51"/>
      <c r="M355" s="50" t="s">
        <v>485</v>
      </c>
      <c r="N355" s="45"/>
      <c r="O355" s="45"/>
      <c r="P355" s="45"/>
    </row>
    <row r="356" spans="1:16" x14ac:dyDescent="0.25">
      <c r="A356" s="51">
        <f t="shared" si="11"/>
        <v>350</v>
      </c>
      <c r="B356" s="51" t="s">
        <v>15</v>
      </c>
      <c r="C356" s="51" t="s">
        <v>994</v>
      </c>
      <c r="D356" s="70" t="s">
        <v>995</v>
      </c>
      <c r="E356" s="50">
        <v>1</v>
      </c>
      <c r="F356" s="50" t="s">
        <v>23</v>
      </c>
      <c r="G356" s="69">
        <v>4389.7700000000004</v>
      </c>
      <c r="H356" s="195">
        <v>4389.7700000000004</v>
      </c>
      <c r="I356" s="196"/>
      <c r="J356" s="195">
        <f t="shared" si="10"/>
        <v>-4389.7700000000004</v>
      </c>
      <c r="K356" s="51"/>
      <c r="L356" s="51"/>
      <c r="M356" s="50" t="s">
        <v>485</v>
      </c>
      <c r="N356" s="45"/>
      <c r="O356" s="45"/>
      <c r="P356" s="45"/>
    </row>
    <row r="357" spans="1:16" x14ac:dyDescent="0.25">
      <c r="A357" s="51">
        <f t="shared" si="11"/>
        <v>351</v>
      </c>
      <c r="B357" s="215" t="s">
        <v>15</v>
      </c>
      <c r="C357" s="215" t="s">
        <v>992</v>
      </c>
      <c r="D357" s="216" t="s">
        <v>993</v>
      </c>
      <c r="E357" s="218">
        <v>140</v>
      </c>
      <c r="F357" s="50" t="s">
        <v>59</v>
      </c>
      <c r="G357" s="69">
        <v>31.239285714285714</v>
      </c>
      <c r="H357" s="195">
        <v>4373.5</v>
      </c>
      <c r="I357" s="196"/>
      <c r="J357" s="195">
        <f t="shared" si="10"/>
        <v>-31.239285714285714</v>
      </c>
      <c r="K357" s="51"/>
      <c r="L357" s="51"/>
      <c r="M357" s="50" t="s">
        <v>485</v>
      </c>
      <c r="N357" s="45" t="s">
        <v>1695</v>
      </c>
      <c r="O357" s="227">
        <v>45992</v>
      </c>
      <c r="P357" s="45" t="s">
        <v>1923</v>
      </c>
    </row>
    <row r="358" spans="1:16" x14ac:dyDescent="0.25">
      <c r="A358" s="51">
        <f t="shared" si="11"/>
        <v>352</v>
      </c>
      <c r="B358" s="220" t="s">
        <v>15</v>
      </c>
      <c r="C358" s="220" t="s">
        <v>992</v>
      </c>
      <c r="D358" s="221" t="s">
        <v>993</v>
      </c>
      <c r="E358" s="222">
        <v>140</v>
      </c>
      <c r="F358" s="50" t="s">
        <v>59</v>
      </c>
      <c r="G358" s="69">
        <v>31.239285714285714</v>
      </c>
      <c r="H358" s="195">
        <v>4373.5</v>
      </c>
      <c r="I358" s="196"/>
      <c r="J358" s="195">
        <f t="shared" si="10"/>
        <v>-31.239285714285714</v>
      </c>
      <c r="K358" s="51"/>
      <c r="L358" s="51"/>
      <c r="M358" s="50" t="s">
        <v>485</v>
      </c>
      <c r="N358" s="45"/>
      <c r="O358" s="45"/>
      <c r="P358" s="45"/>
    </row>
    <row r="359" spans="1:16" x14ac:dyDescent="0.25">
      <c r="A359" s="51">
        <f t="shared" si="11"/>
        <v>353</v>
      </c>
      <c r="B359" s="51" t="s">
        <v>15</v>
      </c>
      <c r="C359" s="51" t="s">
        <v>990</v>
      </c>
      <c r="D359" s="68" t="s">
        <v>991</v>
      </c>
      <c r="E359" s="50">
        <v>1</v>
      </c>
      <c r="F359" s="50" t="s">
        <v>23</v>
      </c>
      <c r="G359" s="69">
        <v>4349.99</v>
      </c>
      <c r="H359" s="195">
        <v>4349.99</v>
      </c>
      <c r="I359" s="196"/>
      <c r="J359" s="195">
        <f t="shared" si="10"/>
        <v>-4349.99</v>
      </c>
      <c r="K359" s="51"/>
      <c r="L359" s="51"/>
      <c r="M359" s="50" t="s">
        <v>485</v>
      </c>
      <c r="N359" s="45"/>
      <c r="O359" s="45"/>
      <c r="P359" s="45"/>
    </row>
    <row r="360" spans="1:16" x14ac:dyDescent="0.25">
      <c r="A360" s="51">
        <f t="shared" si="11"/>
        <v>354</v>
      </c>
      <c r="B360" s="51" t="s">
        <v>15</v>
      </c>
      <c r="C360" s="51" t="s">
        <v>988</v>
      </c>
      <c r="D360" s="70" t="s">
        <v>989</v>
      </c>
      <c r="E360" s="50">
        <v>701</v>
      </c>
      <c r="F360" s="50" t="s">
        <v>23</v>
      </c>
      <c r="G360" s="69">
        <v>6.1661483594864483</v>
      </c>
      <c r="H360" s="195">
        <v>4322.47</v>
      </c>
      <c r="I360" s="196"/>
      <c r="J360" s="195">
        <f t="shared" si="10"/>
        <v>-6.1661483594864483</v>
      </c>
      <c r="K360" s="51"/>
      <c r="L360" s="51"/>
      <c r="M360" s="50" t="s">
        <v>485</v>
      </c>
      <c r="N360" s="45"/>
      <c r="O360" s="45"/>
      <c r="P360" s="45"/>
    </row>
    <row r="361" spans="1:16" x14ac:dyDescent="0.25">
      <c r="A361" s="51">
        <f t="shared" si="11"/>
        <v>355</v>
      </c>
      <c r="B361" s="51" t="s">
        <v>15</v>
      </c>
      <c r="C361" s="51" t="s">
        <v>986</v>
      </c>
      <c r="D361" s="68" t="s">
        <v>987</v>
      </c>
      <c r="E361" s="50">
        <v>4.5</v>
      </c>
      <c r="F361" s="50" t="s">
        <v>140</v>
      </c>
      <c r="G361" s="69">
        <v>952.9711111111111</v>
      </c>
      <c r="H361" s="195">
        <v>4288.37</v>
      </c>
      <c r="I361" s="196"/>
      <c r="J361" s="195">
        <f t="shared" si="10"/>
        <v>-952.9711111111111</v>
      </c>
      <c r="K361" s="51"/>
      <c r="L361" s="51"/>
      <c r="M361" s="50" t="s">
        <v>485</v>
      </c>
      <c r="N361" s="45"/>
      <c r="O361" s="45"/>
      <c r="P361" s="45"/>
    </row>
    <row r="362" spans="1:16" x14ac:dyDescent="0.25">
      <c r="A362" s="51">
        <f t="shared" si="11"/>
        <v>356</v>
      </c>
      <c r="B362" s="215" t="s">
        <v>15</v>
      </c>
      <c r="C362" s="215" t="s">
        <v>984</v>
      </c>
      <c r="D362" s="217" t="s">
        <v>985</v>
      </c>
      <c r="E362" s="218">
        <v>18</v>
      </c>
      <c r="F362" s="50" t="s">
        <v>23</v>
      </c>
      <c r="G362" s="69">
        <v>237.66666666666666</v>
      </c>
      <c r="H362" s="195">
        <v>4278</v>
      </c>
      <c r="I362" s="196"/>
      <c r="J362" s="195">
        <f t="shared" si="10"/>
        <v>-237.66666666666666</v>
      </c>
      <c r="K362" s="51"/>
      <c r="L362" s="51"/>
      <c r="M362" s="50" t="s">
        <v>485</v>
      </c>
      <c r="N362" s="45" t="s">
        <v>1695</v>
      </c>
      <c r="O362" s="227">
        <v>45992</v>
      </c>
      <c r="P362" s="45" t="s">
        <v>1923</v>
      </c>
    </row>
    <row r="363" spans="1:16" x14ac:dyDescent="0.25">
      <c r="A363" s="51">
        <f t="shared" si="11"/>
        <v>357</v>
      </c>
      <c r="B363" s="220" t="s">
        <v>15</v>
      </c>
      <c r="C363" s="220" t="s">
        <v>984</v>
      </c>
      <c r="D363" s="223" t="s">
        <v>985</v>
      </c>
      <c r="E363" s="222">
        <v>18</v>
      </c>
      <c r="F363" s="50" t="s">
        <v>23</v>
      </c>
      <c r="G363" s="69">
        <v>237.66666666666666</v>
      </c>
      <c r="H363" s="195">
        <v>4278</v>
      </c>
      <c r="I363" s="196"/>
      <c r="J363" s="195">
        <f t="shared" si="10"/>
        <v>-237.66666666666666</v>
      </c>
      <c r="K363" s="51"/>
      <c r="L363" s="51"/>
      <c r="M363" s="50" t="s">
        <v>485</v>
      </c>
      <c r="N363" s="45"/>
      <c r="O363" s="45"/>
      <c r="P363" s="45"/>
    </row>
    <row r="364" spans="1:16" x14ac:dyDescent="0.25">
      <c r="A364" s="51">
        <f t="shared" si="11"/>
        <v>358</v>
      </c>
      <c r="B364" s="215" t="s">
        <v>15</v>
      </c>
      <c r="C364" s="215" t="s">
        <v>1632</v>
      </c>
      <c r="D364" s="217" t="s">
        <v>1633</v>
      </c>
      <c r="E364" s="218">
        <v>2</v>
      </c>
      <c r="F364" s="50" t="s">
        <v>23</v>
      </c>
      <c r="G364" s="69">
        <v>2108.69</v>
      </c>
      <c r="H364" s="195">
        <v>4217.38</v>
      </c>
      <c r="I364" s="196"/>
      <c r="J364" s="195">
        <f t="shared" si="10"/>
        <v>-2108.69</v>
      </c>
      <c r="K364" s="51"/>
      <c r="L364" s="51"/>
      <c r="M364" s="50" t="s">
        <v>485</v>
      </c>
      <c r="N364" s="45" t="s">
        <v>1695</v>
      </c>
      <c r="O364" s="227">
        <v>45992</v>
      </c>
      <c r="P364" s="45" t="s">
        <v>1923</v>
      </c>
    </row>
    <row r="365" spans="1:16" x14ac:dyDescent="0.25">
      <c r="A365" s="51">
        <f t="shared" si="11"/>
        <v>359</v>
      </c>
      <c r="B365" s="51" t="s">
        <v>15</v>
      </c>
      <c r="C365" s="51" t="s">
        <v>982</v>
      </c>
      <c r="D365" s="68" t="s">
        <v>983</v>
      </c>
      <c r="E365" s="50">
        <v>44</v>
      </c>
      <c r="F365" s="50" t="s">
        <v>23</v>
      </c>
      <c r="G365" s="69">
        <v>95.833181818181814</v>
      </c>
      <c r="H365" s="195">
        <v>4216.66</v>
      </c>
      <c r="I365" s="196"/>
      <c r="J365" s="195">
        <f t="shared" si="10"/>
        <v>-95.833181818181814</v>
      </c>
      <c r="K365" s="51"/>
      <c r="L365" s="51"/>
      <c r="M365" s="50" t="s">
        <v>485</v>
      </c>
      <c r="N365" s="45"/>
      <c r="O365" s="45"/>
      <c r="P365" s="45"/>
    </row>
    <row r="366" spans="1:16" x14ac:dyDescent="0.25">
      <c r="A366" s="51">
        <f t="shared" si="11"/>
        <v>360</v>
      </c>
      <c r="B366" s="51" t="s">
        <v>15</v>
      </c>
      <c r="C366" s="51" t="s">
        <v>980</v>
      </c>
      <c r="D366" s="70" t="s">
        <v>981</v>
      </c>
      <c r="E366" s="50">
        <v>15</v>
      </c>
      <c r="F366" s="50" t="s">
        <v>23</v>
      </c>
      <c r="G366" s="69">
        <v>280.37</v>
      </c>
      <c r="H366" s="195">
        <v>4205.55</v>
      </c>
      <c r="I366" s="196"/>
      <c r="J366" s="195">
        <f t="shared" si="10"/>
        <v>-280.37</v>
      </c>
      <c r="K366" s="51"/>
      <c r="L366" s="51"/>
      <c r="M366" s="50" t="s">
        <v>485</v>
      </c>
      <c r="N366" s="45"/>
      <c r="O366" s="45"/>
      <c r="P366" s="45"/>
    </row>
    <row r="367" spans="1:16" x14ac:dyDescent="0.25">
      <c r="A367" s="51">
        <f t="shared" si="11"/>
        <v>361</v>
      </c>
      <c r="B367" s="51" t="s">
        <v>15</v>
      </c>
      <c r="C367" s="51" t="s">
        <v>978</v>
      </c>
      <c r="D367" s="68" t="s">
        <v>979</v>
      </c>
      <c r="E367" s="50">
        <v>48</v>
      </c>
      <c r="F367" s="50" t="s">
        <v>23</v>
      </c>
      <c r="G367" s="69">
        <v>87.5</v>
      </c>
      <c r="H367" s="195">
        <v>4200</v>
      </c>
      <c r="I367" s="196"/>
      <c r="J367" s="195">
        <f t="shared" si="10"/>
        <v>-87.5</v>
      </c>
      <c r="K367" s="51"/>
      <c r="L367" s="51"/>
      <c r="M367" s="50" t="s">
        <v>485</v>
      </c>
      <c r="N367" s="45"/>
      <c r="O367" s="45"/>
      <c r="P367" s="45"/>
    </row>
    <row r="368" spans="1:16" x14ac:dyDescent="0.25">
      <c r="A368" s="51">
        <f t="shared" si="11"/>
        <v>362</v>
      </c>
      <c r="B368" s="51" t="s">
        <v>15</v>
      </c>
      <c r="C368" s="51" t="s">
        <v>976</v>
      </c>
      <c r="D368" s="70" t="s">
        <v>977</v>
      </c>
      <c r="E368" s="50">
        <v>1660</v>
      </c>
      <c r="F368" s="50" t="s">
        <v>23</v>
      </c>
      <c r="G368" s="69">
        <v>2.5262590361445785</v>
      </c>
      <c r="H368" s="195">
        <v>4193.59</v>
      </c>
      <c r="I368" s="196"/>
      <c r="J368" s="195">
        <f t="shared" si="10"/>
        <v>-2.5262590361445785</v>
      </c>
      <c r="K368" s="51"/>
      <c r="L368" s="51"/>
      <c r="M368" s="50" t="s">
        <v>485</v>
      </c>
      <c r="N368" s="45"/>
      <c r="O368" s="45"/>
      <c r="P368" s="45"/>
    </row>
    <row r="369" spans="1:16" x14ac:dyDescent="0.25">
      <c r="A369" s="51">
        <f t="shared" si="11"/>
        <v>363</v>
      </c>
      <c r="B369" s="51" t="s">
        <v>15</v>
      </c>
      <c r="C369" s="51" t="s">
        <v>974</v>
      </c>
      <c r="D369" s="68" t="s">
        <v>975</v>
      </c>
      <c r="E369" s="50">
        <v>2</v>
      </c>
      <c r="F369" s="50" t="s">
        <v>23</v>
      </c>
      <c r="G369" s="69">
        <v>2075</v>
      </c>
      <c r="H369" s="195">
        <v>4150</v>
      </c>
      <c r="I369" s="196"/>
      <c r="J369" s="195">
        <f t="shared" si="10"/>
        <v>-2075</v>
      </c>
      <c r="K369" s="51"/>
      <c r="L369" s="51"/>
      <c r="M369" s="50" t="s">
        <v>485</v>
      </c>
      <c r="N369" s="45"/>
      <c r="O369" s="45"/>
      <c r="P369" s="45"/>
    </row>
    <row r="370" spans="1:16" ht="30" x14ac:dyDescent="0.25">
      <c r="A370" s="51">
        <f t="shared" si="11"/>
        <v>364</v>
      </c>
      <c r="B370" s="51" t="s">
        <v>15</v>
      </c>
      <c r="C370" s="51" t="s">
        <v>972</v>
      </c>
      <c r="D370" s="70" t="s">
        <v>973</v>
      </c>
      <c r="E370" s="50">
        <v>2</v>
      </c>
      <c r="F370" s="50" t="s">
        <v>23</v>
      </c>
      <c r="G370" s="69">
        <v>2012.51</v>
      </c>
      <c r="H370" s="195">
        <v>4025.02</v>
      </c>
      <c r="I370" s="196"/>
      <c r="J370" s="195">
        <f t="shared" si="10"/>
        <v>-2012.51</v>
      </c>
      <c r="K370" s="51"/>
      <c r="L370" s="51"/>
      <c r="M370" s="50" t="s">
        <v>485</v>
      </c>
      <c r="N370" s="45"/>
      <c r="O370" s="45"/>
      <c r="P370" s="45"/>
    </row>
    <row r="371" spans="1:16" x14ac:dyDescent="0.25">
      <c r="A371" s="51">
        <f t="shared" si="11"/>
        <v>365</v>
      </c>
      <c r="B371" s="51" t="s">
        <v>15</v>
      </c>
      <c r="C371" s="51" t="s">
        <v>970</v>
      </c>
      <c r="D371" s="68" t="s">
        <v>971</v>
      </c>
      <c r="E371" s="50">
        <v>1</v>
      </c>
      <c r="F371" s="50" t="s">
        <v>23</v>
      </c>
      <c r="G371" s="69">
        <v>4002.87</v>
      </c>
      <c r="H371" s="195">
        <v>4002.87</v>
      </c>
      <c r="I371" s="196"/>
      <c r="J371" s="195">
        <f t="shared" si="10"/>
        <v>-4002.87</v>
      </c>
      <c r="K371" s="51"/>
      <c r="L371" s="51"/>
      <c r="M371" s="50" t="s">
        <v>485</v>
      </c>
      <c r="N371" s="45"/>
      <c r="O371" s="45"/>
      <c r="P371" s="45"/>
    </row>
    <row r="372" spans="1:16" x14ac:dyDescent="0.25">
      <c r="A372" s="51">
        <f t="shared" si="11"/>
        <v>366</v>
      </c>
      <c r="B372" s="51" t="s">
        <v>15</v>
      </c>
      <c r="C372" s="51" t="s">
        <v>970</v>
      </c>
      <c r="D372" s="70" t="s">
        <v>971</v>
      </c>
      <c r="E372" s="50">
        <v>1</v>
      </c>
      <c r="F372" s="50" t="s">
        <v>23</v>
      </c>
      <c r="G372" s="69">
        <v>4002.87</v>
      </c>
      <c r="H372" s="195">
        <v>4002.87</v>
      </c>
      <c r="I372" s="196"/>
      <c r="J372" s="195">
        <f t="shared" si="10"/>
        <v>-4002.87</v>
      </c>
      <c r="K372" s="51"/>
      <c r="L372" s="51"/>
      <c r="M372" s="50" t="s">
        <v>1546</v>
      </c>
      <c r="N372" s="45"/>
      <c r="O372" s="45"/>
      <c r="P372" s="45"/>
    </row>
    <row r="373" spans="1:16" x14ac:dyDescent="0.25">
      <c r="A373" s="51">
        <f t="shared" si="11"/>
        <v>367</v>
      </c>
      <c r="B373" s="51" t="s">
        <v>15</v>
      </c>
      <c r="C373" s="51" t="s">
        <v>968</v>
      </c>
      <c r="D373" s="68" t="s">
        <v>969</v>
      </c>
      <c r="E373" s="50">
        <v>24</v>
      </c>
      <c r="F373" s="50" t="s">
        <v>23</v>
      </c>
      <c r="G373" s="69">
        <v>166.66666666666666</v>
      </c>
      <c r="H373" s="195">
        <v>4000</v>
      </c>
      <c r="I373" s="196"/>
      <c r="J373" s="195">
        <f t="shared" si="10"/>
        <v>-166.66666666666666</v>
      </c>
      <c r="K373" s="51"/>
      <c r="L373" s="51"/>
      <c r="M373" s="50" t="s">
        <v>485</v>
      </c>
      <c r="N373" s="45"/>
      <c r="O373" s="45"/>
      <c r="P373" s="45"/>
    </row>
    <row r="374" spans="1:16" x14ac:dyDescent="0.25">
      <c r="A374" s="51">
        <f t="shared" si="11"/>
        <v>368</v>
      </c>
      <c r="B374" s="51" t="s">
        <v>15</v>
      </c>
      <c r="C374" s="51" t="s">
        <v>966</v>
      </c>
      <c r="D374" s="70" t="s">
        <v>967</v>
      </c>
      <c r="E374" s="50">
        <v>21</v>
      </c>
      <c r="F374" s="50" t="s">
        <v>23</v>
      </c>
      <c r="G374" s="69">
        <v>189.74333333333334</v>
      </c>
      <c r="H374" s="195">
        <v>3984.61</v>
      </c>
      <c r="I374" s="196"/>
      <c r="J374" s="195">
        <f t="shared" si="10"/>
        <v>-189.74333333333334</v>
      </c>
      <c r="K374" s="51"/>
      <c r="L374" s="51"/>
      <c r="M374" s="50" t="s">
        <v>485</v>
      </c>
      <c r="N374" s="45"/>
      <c r="O374" s="45"/>
      <c r="P374" s="45"/>
    </row>
    <row r="375" spans="1:16" x14ac:dyDescent="0.25">
      <c r="A375" s="51">
        <f t="shared" si="11"/>
        <v>369</v>
      </c>
      <c r="B375" s="51" t="s">
        <v>15</v>
      </c>
      <c r="C375" s="51" t="s">
        <v>964</v>
      </c>
      <c r="D375" s="68" t="s">
        <v>965</v>
      </c>
      <c r="E375" s="50">
        <v>1</v>
      </c>
      <c r="F375" s="50" t="s">
        <v>23</v>
      </c>
      <c r="G375" s="69">
        <v>3978.75</v>
      </c>
      <c r="H375" s="195">
        <v>3978.75</v>
      </c>
      <c r="I375" s="196"/>
      <c r="J375" s="195">
        <f t="shared" si="10"/>
        <v>-3978.75</v>
      </c>
      <c r="K375" s="51"/>
      <c r="L375" s="51"/>
      <c r="M375" s="50" t="s">
        <v>485</v>
      </c>
      <c r="N375" s="45"/>
      <c r="O375" s="45"/>
      <c r="P375" s="45"/>
    </row>
    <row r="376" spans="1:16" x14ac:dyDescent="0.25">
      <c r="A376" s="51">
        <f t="shared" si="11"/>
        <v>370</v>
      </c>
      <c r="B376" s="51" t="s">
        <v>15</v>
      </c>
      <c r="C376" s="51" t="s">
        <v>962</v>
      </c>
      <c r="D376" s="70" t="s">
        <v>963</v>
      </c>
      <c r="E376" s="50">
        <v>1</v>
      </c>
      <c r="F376" s="50" t="s">
        <v>23</v>
      </c>
      <c r="G376" s="69">
        <v>3913.44</v>
      </c>
      <c r="H376" s="195">
        <v>3913.44</v>
      </c>
      <c r="I376" s="196"/>
      <c r="J376" s="195">
        <f t="shared" si="10"/>
        <v>-3913.44</v>
      </c>
      <c r="K376" s="51"/>
      <c r="L376" s="51"/>
      <c r="M376" s="50" t="s">
        <v>485</v>
      </c>
      <c r="N376" s="45"/>
      <c r="O376" s="45"/>
      <c r="P376" s="45"/>
    </row>
    <row r="377" spans="1:16" x14ac:dyDescent="0.25">
      <c r="A377" s="51">
        <f t="shared" si="11"/>
        <v>371</v>
      </c>
      <c r="B377" s="51" t="s">
        <v>15</v>
      </c>
      <c r="C377" s="51" t="s">
        <v>960</v>
      </c>
      <c r="D377" s="68" t="s">
        <v>961</v>
      </c>
      <c r="E377" s="50">
        <v>98</v>
      </c>
      <c r="F377" s="50" t="s">
        <v>23</v>
      </c>
      <c r="G377" s="69">
        <v>39.519081632653062</v>
      </c>
      <c r="H377" s="195">
        <v>3872.87</v>
      </c>
      <c r="I377" s="196"/>
      <c r="J377" s="195">
        <f t="shared" si="10"/>
        <v>-39.519081632653062</v>
      </c>
      <c r="K377" s="51"/>
      <c r="L377" s="51"/>
      <c r="M377" s="50" t="s">
        <v>485</v>
      </c>
      <c r="N377" s="45"/>
      <c r="O377" s="45"/>
      <c r="P377" s="45"/>
    </row>
    <row r="378" spans="1:16" x14ac:dyDescent="0.25">
      <c r="A378" s="51">
        <f t="shared" si="11"/>
        <v>372</v>
      </c>
      <c r="B378" s="51" t="s">
        <v>15</v>
      </c>
      <c r="C378" s="51" t="s">
        <v>958</v>
      </c>
      <c r="D378" s="70" t="s">
        <v>959</v>
      </c>
      <c r="E378" s="50">
        <v>176</v>
      </c>
      <c r="F378" s="50" t="s">
        <v>59</v>
      </c>
      <c r="G378" s="69">
        <v>21.967727272727274</v>
      </c>
      <c r="H378" s="195">
        <v>3866.32</v>
      </c>
      <c r="I378" s="196"/>
      <c r="J378" s="195">
        <f t="shared" si="10"/>
        <v>-21.967727272727274</v>
      </c>
      <c r="K378" s="51"/>
      <c r="L378" s="51"/>
      <c r="M378" s="50" t="s">
        <v>485</v>
      </c>
      <c r="N378" s="45"/>
      <c r="O378" s="45"/>
      <c r="P378" s="45"/>
    </row>
    <row r="379" spans="1:16" x14ac:dyDescent="0.25">
      <c r="A379" s="51">
        <f t="shared" si="11"/>
        <v>373</v>
      </c>
      <c r="B379" s="51" t="s">
        <v>15</v>
      </c>
      <c r="C379" s="51" t="s">
        <v>956</v>
      </c>
      <c r="D379" s="68" t="s">
        <v>957</v>
      </c>
      <c r="E379" s="50">
        <v>3</v>
      </c>
      <c r="F379" s="50" t="s">
        <v>23</v>
      </c>
      <c r="G379" s="69">
        <v>1266.6666666666667</v>
      </c>
      <c r="H379" s="195">
        <v>3800</v>
      </c>
      <c r="I379" s="196"/>
      <c r="J379" s="195">
        <f t="shared" si="10"/>
        <v>-1266.6666666666667</v>
      </c>
      <c r="K379" s="51"/>
      <c r="L379" s="51"/>
      <c r="M379" s="50" t="s">
        <v>485</v>
      </c>
      <c r="N379" s="45"/>
      <c r="O379" s="45"/>
      <c r="P379" s="45"/>
    </row>
    <row r="380" spans="1:16" x14ac:dyDescent="0.25">
      <c r="A380" s="51">
        <f t="shared" si="11"/>
        <v>374</v>
      </c>
      <c r="B380" s="51" t="s">
        <v>15</v>
      </c>
      <c r="C380" s="51"/>
      <c r="D380" s="70" t="s">
        <v>957</v>
      </c>
      <c r="E380" s="50">
        <v>3</v>
      </c>
      <c r="F380" s="50" t="s">
        <v>23</v>
      </c>
      <c r="G380" s="69">
        <v>1266.6666666666667</v>
      </c>
      <c r="H380" s="195">
        <v>3800</v>
      </c>
      <c r="I380" s="196"/>
      <c r="J380" s="195">
        <f t="shared" si="10"/>
        <v>-1266.6666666666667</v>
      </c>
      <c r="K380" s="51"/>
      <c r="L380" s="51"/>
      <c r="M380" s="50" t="s">
        <v>1546</v>
      </c>
      <c r="N380" s="45"/>
      <c r="O380" s="45"/>
      <c r="P380" s="45"/>
    </row>
    <row r="381" spans="1:16" x14ac:dyDescent="0.25">
      <c r="A381" s="51">
        <f t="shared" si="11"/>
        <v>375</v>
      </c>
      <c r="B381" s="51" t="s">
        <v>15</v>
      </c>
      <c r="C381" s="51" t="s">
        <v>954</v>
      </c>
      <c r="D381" s="68" t="s">
        <v>955</v>
      </c>
      <c r="E381" s="50">
        <v>21</v>
      </c>
      <c r="F381" s="50" t="s">
        <v>23</v>
      </c>
      <c r="G381" s="69">
        <v>180.22476190476189</v>
      </c>
      <c r="H381" s="195">
        <v>3784.72</v>
      </c>
      <c r="I381" s="196"/>
      <c r="J381" s="195">
        <f t="shared" si="10"/>
        <v>-180.22476190476189</v>
      </c>
      <c r="K381" s="51"/>
      <c r="L381" s="51"/>
      <c r="M381" s="50" t="s">
        <v>485</v>
      </c>
      <c r="N381" s="45"/>
      <c r="O381" s="45"/>
      <c r="P381" s="45"/>
    </row>
    <row r="382" spans="1:16" x14ac:dyDescent="0.25">
      <c r="A382" s="51">
        <f t="shared" si="11"/>
        <v>376</v>
      </c>
      <c r="B382" s="51" t="s">
        <v>15</v>
      </c>
      <c r="C382" s="51" t="s">
        <v>952</v>
      </c>
      <c r="D382" s="70" t="s">
        <v>953</v>
      </c>
      <c r="E382" s="50">
        <v>2</v>
      </c>
      <c r="F382" s="50" t="s">
        <v>23</v>
      </c>
      <c r="G382" s="69">
        <v>1875.5</v>
      </c>
      <c r="H382" s="195">
        <v>3751</v>
      </c>
      <c r="I382" s="196"/>
      <c r="J382" s="195">
        <f t="shared" si="10"/>
        <v>-1875.5</v>
      </c>
      <c r="K382" s="51"/>
      <c r="L382" s="51"/>
      <c r="M382" s="50" t="s">
        <v>485</v>
      </c>
      <c r="N382" s="45"/>
      <c r="O382" s="45"/>
      <c r="P382" s="45"/>
    </row>
    <row r="383" spans="1:16" x14ac:dyDescent="0.25">
      <c r="A383" s="51">
        <f t="shared" si="11"/>
        <v>377</v>
      </c>
      <c r="B383" s="51" t="s">
        <v>15</v>
      </c>
      <c r="C383" s="51" t="s">
        <v>950</v>
      </c>
      <c r="D383" s="68" t="s">
        <v>951</v>
      </c>
      <c r="E383" s="50">
        <v>32</v>
      </c>
      <c r="F383" s="50" t="s">
        <v>23</v>
      </c>
      <c r="G383" s="69">
        <v>116.81</v>
      </c>
      <c r="H383" s="195">
        <v>3737.92</v>
      </c>
      <c r="I383" s="196"/>
      <c r="J383" s="195">
        <f t="shared" si="10"/>
        <v>-116.81</v>
      </c>
      <c r="K383" s="51"/>
      <c r="L383" s="51"/>
      <c r="M383" s="50" t="s">
        <v>485</v>
      </c>
      <c r="N383" s="45"/>
      <c r="O383" s="45"/>
      <c r="P383" s="45"/>
    </row>
    <row r="384" spans="1:16" x14ac:dyDescent="0.25">
      <c r="A384" s="51">
        <f t="shared" si="11"/>
        <v>378</v>
      </c>
      <c r="B384" s="51" t="s">
        <v>15</v>
      </c>
      <c r="C384" s="51" t="s">
        <v>948</v>
      </c>
      <c r="D384" s="70" t="s">
        <v>949</v>
      </c>
      <c r="E384" s="50">
        <v>27</v>
      </c>
      <c r="F384" s="50" t="s">
        <v>23</v>
      </c>
      <c r="G384" s="69">
        <v>138</v>
      </c>
      <c r="H384" s="195">
        <v>3726</v>
      </c>
      <c r="I384" s="196"/>
      <c r="J384" s="195">
        <f t="shared" si="10"/>
        <v>-138</v>
      </c>
      <c r="K384" s="51"/>
      <c r="L384" s="51"/>
      <c r="M384" s="50" t="s">
        <v>485</v>
      </c>
      <c r="N384" s="45"/>
      <c r="O384" s="45"/>
      <c r="P384" s="45"/>
    </row>
    <row r="385" spans="1:16" ht="30" x14ac:dyDescent="0.25">
      <c r="A385" s="51">
        <f t="shared" si="11"/>
        <v>379</v>
      </c>
      <c r="B385" s="51" t="s">
        <v>15</v>
      </c>
      <c r="C385" s="51" t="s">
        <v>946</v>
      </c>
      <c r="D385" s="68" t="s">
        <v>947</v>
      </c>
      <c r="E385" s="50">
        <v>4</v>
      </c>
      <c r="F385" s="50" t="s">
        <v>23</v>
      </c>
      <c r="G385" s="69">
        <v>929.9325</v>
      </c>
      <c r="H385" s="195">
        <v>3719.73</v>
      </c>
      <c r="I385" s="196"/>
      <c r="J385" s="195">
        <f t="shared" si="10"/>
        <v>-929.9325</v>
      </c>
      <c r="K385" s="51"/>
      <c r="L385" s="51"/>
      <c r="M385" s="50" t="s">
        <v>485</v>
      </c>
      <c r="N385" s="45"/>
      <c r="O385" s="45"/>
      <c r="P385" s="45"/>
    </row>
    <row r="386" spans="1:16" x14ac:dyDescent="0.25">
      <c r="A386" s="51">
        <f t="shared" si="11"/>
        <v>380</v>
      </c>
      <c r="B386" s="51" t="s">
        <v>15</v>
      </c>
      <c r="C386" s="51" t="s">
        <v>944</v>
      </c>
      <c r="D386" s="70" t="s">
        <v>945</v>
      </c>
      <c r="E386" s="50">
        <v>3000</v>
      </c>
      <c r="F386" s="50" t="s">
        <v>23</v>
      </c>
      <c r="G386" s="69">
        <v>1.2333333333333334</v>
      </c>
      <c r="H386" s="195">
        <v>3700</v>
      </c>
      <c r="I386" s="196"/>
      <c r="J386" s="195">
        <f t="shared" si="10"/>
        <v>-1.2333333333333334</v>
      </c>
      <c r="K386" s="51"/>
      <c r="L386" s="51"/>
      <c r="M386" s="50" t="s">
        <v>485</v>
      </c>
      <c r="N386" s="45"/>
      <c r="O386" s="45"/>
      <c r="P386" s="45"/>
    </row>
    <row r="387" spans="1:16" x14ac:dyDescent="0.25">
      <c r="A387" s="51">
        <f t="shared" si="11"/>
        <v>381</v>
      </c>
      <c r="B387" s="51" t="s">
        <v>15</v>
      </c>
      <c r="C387" s="51" t="s">
        <v>942</v>
      </c>
      <c r="D387" s="68" t="s">
        <v>943</v>
      </c>
      <c r="E387" s="50">
        <v>5</v>
      </c>
      <c r="F387" s="50" t="s">
        <v>23</v>
      </c>
      <c r="G387" s="69">
        <v>724.5</v>
      </c>
      <c r="H387" s="195">
        <v>3622.5</v>
      </c>
      <c r="I387" s="196"/>
      <c r="J387" s="195">
        <f t="shared" si="10"/>
        <v>-724.5</v>
      </c>
      <c r="K387" s="51"/>
      <c r="L387" s="51"/>
      <c r="M387" s="50" t="s">
        <v>485</v>
      </c>
      <c r="N387" s="45"/>
      <c r="O387" s="45"/>
      <c r="P387" s="45"/>
    </row>
    <row r="388" spans="1:16" x14ac:dyDescent="0.25">
      <c r="A388" s="51">
        <f t="shared" si="11"/>
        <v>382</v>
      </c>
      <c r="B388" s="51" t="s">
        <v>15</v>
      </c>
      <c r="C388" s="51" t="s">
        <v>940</v>
      </c>
      <c r="D388" s="70" t="s">
        <v>941</v>
      </c>
      <c r="E388" s="50">
        <v>4</v>
      </c>
      <c r="F388" s="50" t="s">
        <v>23</v>
      </c>
      <c r="G388" s="69">
        <v>900.91</v>
      </c>
      <c r="H388" s="195">
        <v>3603.64</v>
      </c>
      <c r="I388" s="196"/>
      <c r="J388" s="195">
        <f t="shared" si="10"/>
        <v>-900.91</v>
      </c>
      <c r="K388" s="51"/>
      <c r="L388" s="51"/>
      <c r="M388" s="50" t="s">
        <v>485</v>
      </c>
      <c r="N388" s="45"/>
      <c r="O388" s="45"/>
      <c r="P388" s="45"/>
    </row>
    <row r="389" spans="1:16" x14ac:dyDescent="0.25">
      <c r="A389" s="51">
        <f t="shared" si="11"/>
        <v>383</v>
      </c>
      <c r="B389" s="51" t="s">
        <v>15</v>
      </c>
      <c r="C389" s="51" t="s">
        <v>938</v>
      </c>
      <c r="D389" s="68" t="s">
        <v>939</v>
      </c>
      <c r="E389" s="50">
        <v>1</v>
      </c>
      <c r="F389" s="50" t="s">
        <v>23</v>
      </c>
      <c r="G389" s="69">
        <v>3596.25</v>
      </c>
      <c r="H389" s="195">
        <v>3596.25</v>
      </c>
      <c r="I389" s="196"/>
      <c r="J389" s="195">
        <f t="shared" si="10"/>
        <v>-3596.25</v>
      </c>
      <c r="K389" s="51"/>
      <c r="L389" s="51"/>
      <c r="M389" s="50" t="s">
        <v>485</v>
      </c>
      <c r="N389" s="45"/>
      <c r="O389" s="45"/>
      <c r="P389" s="45"/>
    </row>
    <row r="390" spans="1:16" x14ac:dyDescent="0.25">
      <c r="A390" s="51">
        <f t="shared" si="11"/>
        <v>384</v>
      </c>
      <c r="B390" s="51" t="s">
        <v>15</v>
      </c>
      <c r="C390" s="51" t="s">
        <v>936</v>
      </c>
      <c r="D390" s="70" t="s">
        <v>937</v>
      </c>
      <c r="E390" s="50">
        <v>10</v>
      </c>
      <c r="F390" s="50" t="s">
        <v>23</v>
      </c>
      <c r="G390" s="69">
        <v>351.72699999999998</v>
      </c>
      <c r="H390" s="195">
        <v>3517.27</v>
      </c>
      <c r="I390" s="196"/>
      <c r="J390" s="195">
        <f t="shared" si="10"/>
        <v>-351.72699999999998</v>
      </c>
      <c r="K390" s="51"/>
      <c r="L390" s="51"/>
      <c r="M390" s="50" t="s">
        <v>485</v>
      </c>
      <c r="N390" s="45"/>
      <c r="O390" s="45"/>
      <c r="P390" s="45"/>
    </row>
    <row r="391" spans="1:16" x14ac:dyDescent="0.25">
      <c r="A391" s="51">
        <f t="shared" si="11"/>
        <v>385</v>
      </c>
      <c r="B391" s="51" t="s">
        <v>15</v>
      </c>
      <c r="C391" s="51" t="s">
        <v>1551</v>
      </c>
      <c r="D391" s="225" t="s">
        <v>1552</v>
      </c>
      <c r="E391" s="50">
        <v>18</v>
      </c>
      <c r="F391" s="50" t="s">
        <v>23</v>
      </c>
      <c r="G391" s="69">
        <v>195</v>
      </c>
      <c r="H391" s="195">
        <v>3510</v>
      </c>
      <c r="I391" s="196"/>
      <c r="J391" s="195">
        <f t="shared" si="10"/>
        <v>-195</v>
      </c>
      <c r="K391" s="51"/>
      <c r="L391" s="51"/>
      <c r="M391" s="50" t="s">
        <v>1546</v>
      </c>
      <c r="N391" s="45" t="s">
        <v>1922</v>
      </c>
      <c r="O391" s="45"/>
      <c r="P391" s="45"/>
    </row>
    <row r="392" spans="1:16" x14ac:dyDescent="0.25">
      <c r="A392" s="51">
        <f t="shared" si="11"/>
        <v>386</v>
      </c>
      <c r="B392" s="51" t="s">
        <v>15</v>
      </c>
      <c r="C392" s="51" t="s">
        <v>934</v>
      </c>
      <c r="D392" s="70" t="s">
        <v>935</v>
      </c>
      <c r="E392" s="50">
        <v>3</v>
      </c>
      <c r="F392" s="50" t="s">
        <v>23</v>
      </c>
      <c r="G392" s="69">
        <v>1164.5466666666666</v>
      </c>
      <c r="H392" s="195">
        <v>3493.64</v>
      </c>
      <c r="I392" s="196"/>
      <c r="J392" s="195">
        <f t="shared" ref="J392:J455" si="12">I392-G392</f>
        <v>-1164.5466666666666</v>
      </c>
      <c r="K392" s="51"/>
      <c r="L392" s="51"/>
      <c r="M392" s="50" t="s">
        <v>485</v>
      </c>
      <c r="N392" s="45"/>
      <c r="O392" s="45"/>
      <c r="P392" s="45"/>
    </row>
    <row r="393" spans="1:16" x14ac:dyDescent="0.25">
      <c r="A393" s="51">
        <f t="shared" ref="A393:A456" si="13">A392+1</f>
        <v>387</v>
      </c>
      <c r="B393" s="51" t="s">
        <v>15</v>
      </c>
      <c r="C393" s="51" t="s">
        <v>932</v>
      </c>
      <c r="D393" s="68" t="s">
        <v>933</v>
      </c>
      <c r="E393" s="50">
        <v>6</v>
      </c>
      <c r="F393" s="50" t="s">
        <v>23</v>
      </c>
      <c r="G393" s="69">
        <v>572</v>
      </c>
      <c r="H393" s="195">
        <v>3432</v>
      </c>
      <c r="I393" s="196"/>
      <c r="J393" s="195">
        <f t="shared" si="12"/>
        <v>-572</v>
      </c>
      <c r="K393" s="51"/>
      <c r="L393" s="51"/>
      <c r="M393" s="50" t="s">
        <v>485</v>
      </c>
      <c r="N393" s="45"/>
      <c r="O393" s="45"/>
      <c r="P393" s="45"/>
    </row>
    <row r="394" spans="1:16" x14ac:dyDescent="0.25">
      <c r="A394" s="51">
        <f t="shared" si="13"/>
        <v>388</v>
      </c>
      <c r="B394" s="51" t="s">
        <v>15</v>
      </c>
      <c r="C394" s="51" t="s">
        <v>930</v>
      </c>
      <c r="D394" s="70" t="s">
        <v>931</v>
      </c>
      <c r="E394" s="50">
        <v>3.6</v>
      </c>
      <c r="F394" s="50" t="s">
        <v>140</v>
      </c>
      <c r="G394" s="69">
        <v>952.96944444444443</v>
      </c>
      <c r="H394" s="195">
        <v>3430.69</v>
      </c>
      <c r="I394" s="196"/>
      <c r="J394" s="195">
        <f t="shared" si="12"/>
        <v>-952.96944444444443</v>
      </c>
      <c r="K394" s="51"/>
      <c r="L394" s="51"/>
      <c r="M394" s="50" t="s">
        <v>485</v>
      </c>
      <c r="N394" s="45"/>
      <c r="O394" s="45"/>
      <c r="P394" s="45"/>
    </row>
    <row r="395" spans="1:16" x14ac:dyDescent="0.25">
      <c r="A395" s="51">
        <f t="shared" si="13"/>
        <v>389</v>
      </c>
      <c r="B395" s="51" t="s">
        <v>15</v>
      </c>
      <c r="C395" s="51" t="s">
        <v>928</v>
      </c>
      <c r="D395" s="68" t="s">
        <v>929</v>
      </c>
      <c r="E395" s="50">
        <v>3</v>
      </c>
      <c r="F395" s="50" t="s">
        <v>23</v>
      </c>
      <c r="G395" s="69">
        <v>1125</v>
      </c>
      <c r="H395" s="195">
        <v>3375</v>
      </c>
      <c r="I395" s="196"/>
      <c r="J395" s="195">
        <f t="shared" si="12"/>
        <v>-1125</v>
      </c>
      <c r="K395" s="51"/>
      <c r="L395" s="51"/>
      <c r="M395" s="50" t="s">
        <v>485</v>
      </c>
      <c r="N395" s="45"/>
      <c r="O395" s="45"/>
      <c r="P395" s="45"/>
    </row>
    <row r="396" spans="1:16" x14ac:dyDescent="0.25">
      <c r="A396" s="51">
        <f t="shared" si="13"/>
        <v>390</v>
      </c>
      <c r="B396" s="51" t="s">
        <v>15</v>
      </c>
      <c r="C396" s="51" t="s">
        <v>926</v>
      </c>
      <c r="D396" s="70" t="s">
        <v>927</v>
      </c>
      <c r="E396" s="50">
        <v>1</v>
      </c>
      <c r="F396" s="50" t="s">
        <v>23</v>
      </c>
      <c r="G396" s="69">
        <v>3327.33</v>
      </c>
      <c r="H396" s="195">
        <v>3327.33</v>
      </c>
      <c r="I396" s="196"/>
      <c r="J396" s="195">
        <f t="shared" si="12"/>
        <v>-3327.33</v>
      </c>
      <c r="K396" s="51"/>
      <c r="L396" s="51"/>
      <c r="M396" s="50" t="s">
        <v>485</v>
      </c>
      <c r="N396" s="45"/>
      <c r="O396" s="45"/>
      <c r="P396" s="45"/>
    </row>
    <row r="397" spans="1:16" x14ac:dyDescent="0.25">
      <c r="A397" s="51">
        <f t="shared" si="13"/>
        <v>391</v>
      </c>
      <c r="B397" s="51" t="s">
        <v>15</v>
      </c>
      <c r="C397" s="51" t="s">
        <v>924</v>
      </c>
      <c r="D397" s="68" t="s">
        <v>925</v>
      </c>
      <c r="E397" s="50">
        <v>18</v>
      </c>
      <c r="F397" s="50" t="s">
        <v>23</v>
      </c>
      <c r="G397" s="69">
        <v>178.75</v>
      </c>
      <c r="H397" s="195">
        <v>3217.5</v>
      </c>
      <c r="I397" s="196"/>
      <c r="J397" s="195">
        <f t="shared" si="12"/>
        <v>-178.75</v>
      </c>
      <c r="K397" s="51"/>
      <c r="L397" s="51"/>
      <c r="M397" s="50" t="s">
        <v>485</v>
      </c>
      <c r="N397" s="45"/>
      <c r="O397" s="45"/>
      <c r="P397" s="45"/>
    </row>
    <row r="398" spans="1:16" x14ac:dyDescent="0.25">
      <c r="A398" s="51">
        <f t="shared" si="13"/>
        <v>392</v>
      </c>
      <c r="B398" s="51" t="s">
        <v>15</v>
      </c>
      <c r="C398" s="51" t="s">
        <v>922</v>
      </c>
      <c r="D398" s="70" t="s">
        <v>923</v>
      </c>
      <c r="E398" s="50">
        <v>25</v>
      </c>
      <c r="F398" s="50" t="s">
        <v>1689</v>
      </c>
      <c r="G398" s="69">
        <v>128.66679999999999</v>
      </c>
      <c r="H398" s="195">
        <v>3216.67</v>
      </c>
      <c r="I398" s="196"/>
      <c r="J398" s="195">
        <f t="shared" si="12"/>
        <v>-128.66679999999999</v>
      </c>
      <c r="K398" s="51"/>
      <c r="L398" s="51"/>
      <c r="M398" s="50" t="s">
        <v>485</v>
      </c>
      <c r="N398" s="45"/>
      <c r="O398" s="45"/>
      <c r="P398" s="45"/>
    </row>
    <row r="399" spans="1:16" x14ac:dyDescent="0.25">
      <c r="A399" s="51">
        <f t="shared" si="13"/>
        <v>393</v>
      </c>
      <c r="B399" s="51" t="s">
        <v>15</v>
      </c>
      <c r="C399" s="51" t="s">
        <v>920</v>
      </c>
      <c r="D399" s="68" t="s">
        <v>921</v>
      </c>
      <c r="E399" s="50">
        <v>1</v>
      </c>
      <c r="F399" s="50" t="s">
        <v>23</v>
      </c>
      <c r="G399" s="69">
        <v>3200</v>
      </c>
      <c r="H399" s="195">
        <v>3200</v>
      </c>
      <c r="I399" s="196"/>
      <c r="J399" s="195">
        <f t="shared" si="12"/>
        <v>-3200</v>
      </c>
      <c r="K399" s="51"/>
      <c r="L399" s="51"/>
      <c r="M399" s="50" t="s">
        <v>485</v>
      </c>
      <c r="N399" s="45"/>
      <c r="O399" s="45"/>
      <c r="P399" s="45"/>
    </row>
    <row r="400" spans="1:16" x14ac:dyDescent="0.25">
      <c r="A400" s="51">
        <f t="shared" si="13"/>
        <v>394</v>
      </c>
      <c r="B400" s="51" t="s">
        <v>15</v>
      </c>
      <c r="C400" s="51" t="s">
        <v>918</v>
      </c>
      <c r="D400" s="70" t="s">
        <v>919</v>
      </c>
      <c r="E400" s="50">
        <v>61</v>
      </c>
      <c r="F400" s="50" t="s">
        <v>59</v>
      </c>
      <c r="G400" s="69">
        <v>51.643278688524589</v>
      </c>
      <c r="H400" s="195">
        <v>3150.24</v>
      </c>
      <c r="I400" s="196"/>
      <c r="J400" s="195">
        <f t="shared" si="12"/>
        <v>-51.643278688524589</v>
      </c>
      <c r="K400" s="51"/>
      <c r="L400" s="51"/>
      <c r="M400" s="50" t="s">
        <v>485</v>
      </c>
      <c r="N400" s="45"/>
      <c r="O400" s="45"/>
      <c r="P400" s="45"/>
    </row>
    <row r="401" spans="1:16" x14ac:dyDescent="0.25">
      <c r="A401" s="51">
        <f t="shared" si="13"/>
        <v>395</v>
      </c>
      <c r="B401" s="51" t="s">
        <v>15</v>
      </c>
      <c r="C401" s="51" t="s">
        <v>916</v>
      </c>
      <c r="D401" s="68" t="s">
        <v>917</v>
      </c>
      <c r="E401" s="50">
        <v>3</v>
      </c>
      <c r="F401" s="50" t="s">
        <v>23</v>
      </c>
      <c r="G401" s="69">
        <v>1040.8333333333333</v>
      </c>
      <c r="H401" s="195">
        <v>3122.5</v>
      </c>
      <c r="I401" s="196"/>
      <c r="J401" s="195">
        <f t="shared" si="12"/>
        <v>-1040.8333333333333</v>
      </c>
      <c r="K401" s="51"/>
      <c r="L401" s="51"/>
      <c r="M401" s="50" t="s">
        <v>485</v>
      </c>
      <c r="N401" s="45"/>
      <c r="O401" s="45"/>
      <c r="P401" s="45"/>
    </row>
    <row r="402" spans="1:16" x14ac:dyDescent="0.25">
      <c r="A402" s="51">
        <f t="shared" si="13"/>
        <v>396</v>
      </c>
      <c r="B402" s="51" t="s">
        <v>15</v>
      </c>
      <c r="C402" s="51" t="s">
        <v>914</v>
      </c>
      <c r="D402" s="70" t="s">
        <v>915</v>
      </c>
      <c r="E402" s="50">
        <v>108</v>
      </c>
      <c r="F402" s="50" t="s">
        <v>23</v>
      </c>
      <c r="G402" s="69">
        <v>28.581759259259258</v>
      </c>
      <c r="H402" s="195">
        <v>3086.83</v>
      </c>
      <c r="I402" s="196"/>
      <c r="J402" s="195">
        <f t="shared" si="12"/>
        <v>-28.581759259259258</v>
      </c>
      <c r="K402" s="51"/>
      <c r="L402" s="51"/>
      <c r="M402" s="50" t="s">
        <v>485</v>
      </c>
      <c r="N402" s="45"/>
      <c r="O402" s="45"/>
      <c r="P402" s="45"/>
    </row>
    <row r="403" spans="1:16" x14ac:dyDescent="0.25">
      <c r="A403" s="51">
        <f t="shared" si="13"/>
        <v>397</v>
      </c>
      <c r="B403" s="51" t="s">
        <v>15</v>
      </c>
      <c r="C403" s="51" t="s">
        <v>912</v>
      </c>
      <c r="D403" s="68" t="s">
        <v>913</v>
      </c>
      <c r="E403" s="50">
        <v>4.32</v>
      </c>
      <c r="F403" s="50" t="s">
        <v>59</v>
      </c>
      <c r="G403" s="69">
        <v>709.16666666666663</v>
      </c>
      <c r="H403" s="195">
        <v>3063.6</v>
      </c>
      <c r="I403" s="196"/>
      <c r="J403" s="195">
        <f t="shared" si="12"/>
        <v>-709.16666666666663</v>
      </c>
      <c r="K403" s="51"/>
      <c r="L403" s="51"/>
      <c r="M403" s="50" t="s">
        <v>485</v>
      </c>
      <c r="N403" s="45"/>
      <c r="O403" s="45"/>
      <c r="P403" s="45"/>
    </row>
    <row r="404" spans="1:16" x14ac:dyDescent="0.25">
      <c r="A404" s="51">
        <f t="shared" si="13"/>
        <v>398</v>
      </c>
      <c r="B404" s="51" t="s">
        <v>15</v>
      </c>
      <c r="C404" s="51" t="s">
        <v>910</v>
      </c>
      <c r="D404" s="70" t="s">
        <v>911</v>
      </c>
      <c r="E404" s="50">
        <v>2</v>
      </c>
      <c r="F404" s="50" t="s">
        <v>23</v>
      </c>
      <c r="G404" s="69">
        <v>1512.95</v>
      </c>
      <c r="H404" s="195">
        <v>3025.9</v>
      </c>
      <c r="I404" s="196"/>
      <c r="J404" s="195">
        <f t="shared" si="12"/>
        <v>-1512.95</v>
      </c>
      <c r="K404" s="51"/>
      <c r="L404" s="51"/>
      <c r="M404" s="50" t="s">
        <v>485</v>
      </c>
      <c r="N404" s="45"/>
      <c r="O404" s="45"/>
      <c r="P404" s="45"/>
    </row>
    <row r="405" spans="1:16" x14ac:dyDescent="0.25">
      <c r="A405" s="51">
        <f t="shared" si="13"/>
        <v>399</v>
      </c>
      <c r="B405" s="51" t="s">
        <v>15</v>
      </c>
      <c r="C405" s="51" t="s">
        <v>908</v>
      </c>
      <c r="D405" s="68" t="s">
        <v>909</v>
      </c>
      <c r="E405" s="50">
        <v>17</v>
      </c>
      <c r="F405" s="50" t="s">
        <v>23</v>
      </c>
      <c r="G405" s="69">
        <v>177.26411764705881</v>
      </c>
      <c r="H405" s="195">
        <v>3013.49</v>
      </c>
      <c r="I405" s="196"/>
      <c r="J405" s="195">
        <f t="shared" si="12"/>
        <v>-177.26411764705881</v>
      </c>
      <c r="K405" s="51"/>
      <c r="L405" s="51"/>
      <c r="M405" s="50" t="s">
        <v>485</v>
      </c>
      <c r="N405" s="45"/>
      <c r="O405" s="45"/>
      <c r="P405" s="45"/>
    </row>
    <row r="406" spans="1:16" x14ac:dyDescent="0.25">
      <c r="A406" s="51">
        <f t="shared" si="13"/>
        <v>400</v>
      </c>
      <c r="B406" s="51" t="s">
        <v>15</v>
      </c>
      <c r="C406" s="51" t="s">
        <v>906</v>
      </c>
      <c r="D406" s="70" t="s">
        <v>907</v>
      </c>
      <c r="E406" s="50">
        <v>16</v>
      </c>
      <c r="F406" s="50" t="s">
        <v>23</v>
      </c>
      <c r="G406" s="69">
        <v>182.45</v>
      </c>
      <c r="H406" s="195">
        <v>2919.2</v>
      </c>
      <c r="I406" s="196"/>
      <c r="J406" s="195">
        <f t="shared" si="12"/>
        <v>-182.45</v>
      </c>
      <c r="K406" s="51"/>
      <c r="L406" s="51"/>
      <c r="M406" s="50" t="s">
        <v>485</v>
      </c>
      <c r="N406" s="45"/>
      <c r="O406" s="45"/>
      <c r="P406" s="45"/>
    </row>
    <row r="407" spans="1:16" x14ac:dyDescent="0.25">
      <c r="A407" s="51">
        <f t="shared" si="13"/>
        <v>401</v>
      </c>
      <c r="B407" s="51" t="s">
        <v>15</v>
      </c>
      <c r="C407" s="51" t="s">
        <v>904</v>
      </c>
      <c r="D407" s="68" t="s">
        <v>905</v>
      </c>
      <c r="E407" s="50">
        <v>34</v>
      </c>
      <c r="F407" s="50" t="s">
        <v>23</v>
      </c>
      <c r="G407" s="69">
        <v>85.31</v>
      </c>
      <c r="H407" s="195">
        <v>2900.54</v>
      </c>
      <c r="I407" s="196"/>
      <c r="J407" s="195">
        <f t="shared" si="12"/>
        <v>-85.31</v>
      </c>
      <c r="K407" s="51"/>
      <c r="L407" s="51"/>
      <c r="M407" s="50" t="s">
        <v>485</v>
      </c>
      <c r="N407" s="45"/>
      <c r="O407" s="45"/>
      <c r="P407" s="45"/>
    </row>
    <row r="408" spans="1:16" x14ac:dyDescent="0.25">
      <c r="A408" s="51">
        <f t="shared" si="13"/>
        <v>402</v>
      </c>
      <c r="B408" s="51" t="s">
        <v>15</v>
      </c>
      <c r="C408" s="51" t="s">
        <v>902</v>
      </c>
      <c r="D408" s="70" t="s">
        <v>903</v>
      </c>
      <c r="E408" s="50">
        <v>50</v>
      </c>
      <c r="F408" s="50" t="s">
        <v>18</v>
      </c>
      <c r="G408" s="69">
        <v>57.478999999999999</v>
      </c>
      <c r="H408" s="195">
        <v>2873.95</v>
      </c>
      <c r="I408" s="196"/>
      <c r="J408" s="195">
        <f t="shared" si="12"/>
        <v>-57.478999999999999</v>
      </c>
      <c r="K408" s="51"/>
      <c r="L408" s="51"/>
      <c r="M408" s="50" t="s">
        <v>485</v>
      </c>
      <c r="N408" s="45"/>
      <c r="O408" s="45"/>
      <c r="P408" s="45"/>
    </row>
    <row r="409" spans="1:16" x14ac:dyDescent="0.25">
      <c r="A409" s="51">
        <f t="shared" si="13"/>
        <v>403</v>
      </c>
      <c r="B409" s="51" t="s">
        <v>15</v>
      </c>
      <c r="C409" s="51" t="s">
        <v>900</v>
      </c>
      <c r="D409" s="68" t="s">
        <v>901</v>
      </c>
      <c r="E409" s="50">
        <v>4</v>
      </c>
      <c r="F409" s="50" t="s">
        <v>23</v>
      </c>
      <c r="G409" s="69">
        <v>715.52</v>
      </c>
      <c r="H409" s="195">
        <v>2862.08</v>
      </c>
      <c r="I409" s="196"/>
      <c r="J409" s="195">
        <f t="shared" si="12"/>
        <v>-715.52</v>
      </c>
      <c r="K409" s="51"/>
      <c r="L409" s="51"/>
      <c r="M409" s="50" t="s">
        <v>485</v>
      </c>
      <c r="N409" s="45"/>
      <c r="O409" s="45"/>
      <c r="P409" s="45"/>
    </row>
    <row r="410" spans="1:16" x14ac:dyDescent="0.25">
      <c r="A410" s="51">
        <f t="shared" si="13"/>
        <v>404</v>
      </c>
      <c r="B410" s="215" t="s">
        <v>15</v>
      </c>
      <c r="C410" s="215" t="s">
        <v>898</v>
      </c>
      <c r="D410" s="217" t="s">
        <v>899</v>
      </c>
      <c r="E410" s="218">
        <v>6</v>
      </c>
      <c r="F410" s="50" t="s">
        <v>23</v>
      </c>
      <c r="G410" s="69">
        <v>456.74166666666662</v>
      </c>
      <c r="H410" s="195">
        <v>2740.45</v>
      </c>
      <c r="I410" s="196"/>
      <c r="J410" s="195">
        <f t="shared" si="12"/>
        <v>-456.74166666666662</v>
      </c>
      <c r="K410" s="51"/>
      <c r="L410" s="51"/>
      <c r="M410" s="50" t="s">
        <v>485</v>
      </c>
      <c r="N410" s="45" t="s">
        <v>1695</v>
      </c>
      <c r="O410" s="227">
        <v>45992</v>
      </c>
      <c r="P410" s="45" t="s">
        <v>1923</v>
      </c>
    </row>
    <row r="411" spans="1:16" x14ac:dyDescent="0.25">
      <c r="A411" s="51">
        <f t="shared" si="13"/>
        <v>405</v>
      </c>
      <c r="B411" s="220" t="s">
        <v>15</v>
      </c>
      <c r="C411" s="220" t="s">
        <v>898</v>
      </c>
      <c r="D411" s="223" t="s">
        <v>899</v>
      </c>
      <c r="E411" s="222">
        <v>6</v>
      </c>
      <c r="F411" s="50" t="s">
        <v>23</v>
      </c>
      <c r="G411" s="69">
        <v>456.74166666666662</v>
      </c>
      <c r="H411" s="195">
        <v>2740.45</v>
      </c>
      <c r="I411" s="196"/>
      <c r="J411" s="195">
        <f t="shared" si="12"/>
        <v>-456.74166666666662</v>
      </c>
      <c r="K411" s="51"/>
      <c r="L411" s="51"/>
      <c r="M411" s="50" t="s">
        <v>485</v>
      </c>
      <c r="N411" s="45"/>
      <c r="O411" s="45"/>
      <c r="P411" s="45"/>
    </row>
    <row r="412" spans="1:16" x14ac:dyDescent="0.25">
      <c r="A412" s="51">
        <f t="shared" si="13"/>
        <v>406</v>
      </c>
      <c r="B412" s="51" t="s">
        <v>15</v>
      </c>
      <c r="C412" s="51" t="s">
        <v>896</v>
      </c>
      <c r="D412" s="70" t="s">
        <v>897</v>
      </c>
      <c r="E412" s="50">
        <v>3</v>
      </c>
      <c r="F412" s="50" t="s">
        <v>23</v>
      </c>
      <c r="G412" s="69">
        <v>912.44333333333327</v>
      </c>
      <c r="H412" s="195">
        <v>2737.33</v>
      </c>
      <c r="I412" s="196"/>
      <c r="J412" s="195">
        <f t="shared" si="12"/>
        <v>-912.44333333333327</v>
      </c>
      <c r="K412" s="51"/>
      <c r="L412" s="51"/>
      <c r="M412" s="50" t="s">
        <v>485</v>
      </c>
      <c r="N412" s="45"/>
      <c r="O412" s="45"/>
      <c r="P412" s="45"/>
    </row>
    <row r="413" spans="1:16" x14ac:dyDescent="0.25">
      <c r="A413" s="51">
        <f t="shared" si="13"/>
        <v>407</v>
      </c>
      <c r="B413" s="51" t="s">
        <v>15</v>
      </c>
      <c r="C413" s="51" t="s">
        <v>894</v>
      </c>
      <c r="D413" s="68" t="s">
        <v>895</v>
      </c>
      <c r="E413" s="50">
        <v>6</v>
      </c>
      <c r="F413" s="50" t="s">
        <v>23</v>
      </c>
      <c r="G413" s="69">
        <v>452.47166666666664</v>
      </c>
      <c r="H413" s="195">
        <v>2714.83</v>
      </c>
      <c r="I413" s="196"/>
      <c r="J413" s="195">
        <f t="shared" si="12"/>
        <v>-452.47166666666664</v>
      </c>
      <c r="K413" s="51"/>
      <c r="L413" s="51"/>
      <c r="M413" s="50" t="s">
        <v>485</v>
      </c>
      <c r="N413" s="45"/>
      <c r="O413" s="45"/>
      <c r="P413" s="45"/>
    </row>
    <row r="414" spans="1:16" x14ac:dyDescent="0.25">
      <c r="A414" s="51">
        <f t="shared" si="13"/>
        <v>408</v>
      </c>
      <c r="B414" s="51" t="s">
        <v>15</v>
      </c>
      <c r="C414" s="51" t="s">
        <v>892</v>
      </c>
      <c r="D414" s="70" t="s">
        <v>893</v>
      </c>
      <c r="E414" s="50">
        <v>84</v>
      </c>
      <c r="F414" s="50" t="s">
        <v>23</v>
      </c>
      <c r="G414" s="69">
        <v>31.407499999999999</v>
      </c>
      <c r="H414" s="195">
        <v>2638.23</v>
      </c>
      <c r="I414" s="196"/>
      <c r="J414" s="195">
        <f t="shared" si="12"/>
        <v>-31.407499999999999</v>
      </c>
      <c r="K414" s="51"/>
      <c r="L414" s="51"/>
      <c r="M414" s="50" t="s">
        <v>485</v>
      </c>
      <c r="N414" s="45"/>
      <c r="O414" s="45"/>
      <c r="P414" s="45"/>
    </row>
    <row r="415" spans="1:16" x14ac:dyDescent="0.25">
      <c r="A415" s="51">
        <f t="shared" si="13"/>
        <v>409</v>
      </c>
      <c r="B415" s="51" t="s">
        <v>15</v>
      </c>
      <c r="C415" s="51" t="s">
        <v>890</v>
      </c>
      <c r="D415" s="68" t="s">
        <v>891</v>
      </c>
      <c r="E415" s="50">
        <v>6</v>
      </c>
      <c r="F415" s="50" t="s">
        <v>23</v>
      </c>
      <c r="G415" s="69">
        <v>432.24166666666662</v>
      </c>
      <c r="H415" s="195">
        <v>2593.4499999999998</v>
      </c>
      <c r="I415" s="196"/>
      <c r="J415" s="195">
        <f t="shared" si="12"/>
        <v>-432.24166666666662</v>
      </c>
      <c r="K415" s="51"/>
      <c r="L415" s="51"/>
      <c r="M415" s="50" t="s">
        <v>485</v>
      </c>
      <c r="N415" s="45"/>
      <c r="O415" s="45"/>
      <c r="P415" s="45"/>
    </row>
    <row r="416" spans="1:16" x14ac:dyDescent="0.25">
      <c r="A416" s="51">
        <f t="shared" si="13"/>
        <v>410</v>
      </c>
      <c r="B416" s="51" t="s">
        <v>15</v>
      </c>
      <c r="C416" s="51" t="s">
        <v>886</v>
      </c>
      <c r="D416" s="70" t="s">
        <v>887</v>
      </c>
      <c r="E416" s="50">
        <v>10</v>
      </c>
      <c r="F416" s="50" t="s">
        <v>23</v>
      </c>
      <c r="G416" s="69">
        <v>259.14600000000002</v>
      </c>
      <c r="H416" s="195">
        <v>2591.46</v>
      </c>
      <c r="I416" s="196"/>
      <c r="J416" s="195">
        <f t="shared" si="12"/>
        <v>-259.14600000000002</v>
      </c>
      <c r="K416" s="51"/>
      <c r="L416" s="51"/>
      <c r="M416" s="50" t="s">
        <v>485</v>
      </c>
      <c r="N416" s="45"/>
      <c r="O416" s="45"/>
      <c r="P416" s="45"/>
    </row>
    <row r="417" spans="1:16" x14ac:dyDescent="0.25">
      <c r="A417" s="51">
        <f t="shared" si="13"/>
        <v>411</v>
      </c>
      <c r="B417" s="51" t="s">
        <v>15</v>
      </c>
      <c r="C417" s="51" t="s">
        <v>888</v>
      </c>
      <c r="D417" s="68" t="s">
        <v>889</v>
      </c>
      <c r="E417" s="50">
        <v>10</v>
      </c>
      <c r="F417" s="50" t="s">
        <v>23</v>
      </c>
      <c r="G417" s="69">
        <v>259.14600000000002</v>
      </c>
      <c r="H417" s="195">
        <v>2591.46</v>
      </c>
      <c r="I417" s="196"/>
      <c r="J417" s="195">
        <f t="shared" si="12"/>
        <v>-259.14600000000002</v>
      </c>
      <c r="K417" s="51"/>
      <c r="L417" s="51"/>
      <c r="M417" s="50" t="s">
        <v>485</v>
      </c>
      <c r="N417" s="45"/>
      <c r="O417" s="45"/>
      <c r="P417" s="45"/>
    </row>
    <row r="418" spans="1:16" x14ac:dyDescent="0.25">
      <c r="A418" s="51">
        <f t="shared" si="13"/>
        <v>412</v>
      </c>
      <c r="B418" s="51" t="s">
        <v>15</v>
      </c>
      <c r="C418" s="51" t="s">
        <v>884</v>
      </c>
      <c r="D418" s="70" t="s">
        <v>885</v>
      </c>
      <c r="E418" s="50">
        <v>2</v>
      </c>
      <c r="F418" s="50" t="s">
        <v>23</v>
      </c>
      <c r="G418" s="69">
        <v>1295.5650000000001</v>
      </c>
      <c r="H418" s="195">
        <v>2591.13</v>
      </c>
      <c r="I418" s="196"/>
      <c r="J418" s="195">
        <f t="shared" si="12"/>
        <v>-1295.5650000000001</v>
      </c>
      <c r="K418" s="51"/>
      <c r="L418" s="51"/>
      <c r="M418" s="50" t="s">
        <v>485</v>
      </c>
      <c r="N418" s="45"/>
      <c r="O418" s="45"/>
      <c r="P418" s="45"/>
    </row>
    <row r="419" spans="1:16" x14ac:dyDescent="0.25">
      <c r="A419" s="51">
        <f t="shared" si="13"/>
        <v>413</v>
      </c>
      <c r="B419" s="51" t="s">
        <v>15</v>
      </c>
      <c r="C419" s="51" t="s">
        <v>882</v>
      </c>
      <c r="D419" s="68" t="s">
        <v>883</v>
      </c>
      <c r="E419" s="50">
        <v>6</v>
      </c>
      <c r="F419" s="50" t="s">
        <v>23</v>
      </c>
      <c r="G419" s="69">
        <v>429</v>
      </c>
      <c r="H419" s="195">
        <v>2574</v>
      </c>
      <c r="I419" s="196"/>
      <c r="J419" s="195">
        <f t="shared" si="12"/>
        <v>-429</v>
      </c>
      <c r="K419" s="51"/>
      <c r="L419" s="51"/>
      <c r="M419" s="50" t="s">
        <v>485</v>
      </c>
      <c r="N419" s="45"/>
      <c r="O419" s="45"/>
      <c r="P419" s="45"/>
    </row>
    <row r="420" spans="1:16" x14ac:dyDescent="0.25">
      <c r="A420" s="51">
        <f t="shared" si="13"/>
        <v>414</v>
      </c>
      <c r="B420" s="51" t="s">
        <v>15</v>
      </c>
      <c r="C420" s="51" t="s">
        <v>880</v>
      </c>
      <c r="D420" s="70" t="s">
        <v>881</v>
      </c>
      <c r="E420" s="50">
        <v>3</v>
      </c>
      <c r="F420" s="50" t="s">
        <v>23</v>
      </c>
      <c r="G420" s="69">
        <v>852.70333333333338</v>
      </c>
      <c r="H420" s="195">
        <v>2558.11</v>
      </c>
      <c r="I420" s="196"/>
      <c r="J420" s="195">
        <f t="shared" si="12"/>
        <v>-852.70333333333338</v>
      </c>
      <c r="K420" s="51"/>
      <c r="L420" s="51"/>
      <c r="M420" s="50" t="s">
        <v>485</v>
      </c>
      <c r="N420" s="45"/>
      <c r="O420" s="45"/>
      <c r="P420" s="45"/>
    </row>
    <row r="421" spans="1:16" x14ac:dyDescent="0.25">
      <c r="A421" s="51">
        <f t="shared" si="13"/>
        <v>415</v>
      </c>
      <c r="B421" s="51" t="s">
        <v>15</v>
      </c>
      <c r="C421" s="51" t="s">
        <v>878</v>
      </c>
      <c r="D421" s="68" t="s">
        <v>879</v>
      </c>
      <c r="E421" s="50">
        <v>1</v>
      </c>
      <c r="F421" s="50" t="s">
        <v>23</v>
      </c>
      <c r="G421" s="69">
        <v>2503.81</v>
      </c>
      <c r="H421" s="195">
        <v>2503.81</v>
      </c>
      <c r="I421" s="196"/>
      <c r="J421" s="195">
        <f t="shared" si="12"/>
        <v>-2503.81</v>
      </c>
      <c r="K421" s="51"/>
      <c r="L421" s="51"/>
      <c r="M421" s="50" t="s">
        <v>485</v>
      </c>
      <c r="N421" s="45"/>
      <c r="O421" s="45"/>
      <c r="P421" s="45"/>
    </row>
    <row r="422" spans="1:16" x14ac:dyDescent="0.25">
      <c r="A422" s="51">
        <f t="shared" si="13"/>
        <v>416</v>
      </c>
      <c r="B422" s="51" t="s">
        <v>15</v>
      </c>
      <c r="C422" s="51"/>
      <c r="D422" s="70" t="s">
        <v>1101</v>
      </c>
      <c r="E422" s="50">
        <v>10</v>
      </c>
      <c r="F422" s="50" t="s">
        <v>23</v>
      </c>
      <c r="G422" s="69">
        <v>246.55900000000003</v>
      </c>
      <c r="H422" s="195">
        <v>2465.59</v>
      </c>
      <c r="I422" s="196"/>
      <c r="J422" s="195">
        <f t="shared" si="12"/>
        <v>-246.55900000000003</v>
      </c>
      <c r="K422" s="51"/>
      <c r="L422" s="51"/>
      <c r="M422" s="50" t="s">
        <v>1546</v>
      </c>
      <c r="N422" s="45"/>
      <c r="O422" s="45"/>
      <c r="P422" s="45"/>
    </row>
    <row r="423" spans="1:16" x14ac:dyDescent="0.25">
      <c r="A423" s="51">
        <f t="shared" si="13"/>
        <v>417</v>
      </c>
      <c r="B423" s="51" t="s">
        <v>15</v>
      </c>
      <c r="C423" s="51" t="s">
        <v>876</v>
      </c>
      <c r="D423" s="68" t="s">
        <v>877</v>
      </c>
      <c r="E423" s="50">
        <v>22</v>
      </c>
      <c r="F423" s="50" t="s">
        <v>59</v>
      </c>
      <c r="G423" s="69">
        <v>111.28318181818182</v>
      </c>
      <c r="H423" s="195">
        <v>2448.23</v>
      </c>
      <c r="I423" s="196"/>
      <c r="J423" s="195">
        <f t="shared" si="12"/>
        <v>-111.28318181818182</v>
      </c>
      <c r="K423" s="51"/>
      <c r="L423" s="51"/>
      <c r="M423" s="50" t="s">
        <v>485</v>
      </c>
      <c r="N423" s="45"/>
      <c r="O423" s="45"/>
      <c r="P423" s="45"/>
    </row>
    <row r="424" spans="1:16" ht="30" x14ac:dyDescent="0.25">
      <c r="A424" s="51">
        <f t="shared" si="13"/>
        <v>418</v>
      </c>
      <c r="B424" s="51" t="s">
        <v>15</v>
      </c>
      <c r="C424" s="51" t="s">
        <v>874</v>
      </c>
      <c r="D424" s="70" t="s">
        <v>875</v>
      </c>
      <c r="E424" s="50">
        <v>6</v>
      </c>
      <c r="F424" s="50" t="s">
        <v>23</v>
      </c>
      <c r="G424" s="69">
        <v>405.51166666666671</v>
      </c>
      <c r="H424" s="195">
        <v>2433.0700000000002</v>
      </c>
      <c r="I424" s="196"/>
      <c r="J424" s="195">
        <f t="shared" si="12"/>
        <v>-405.51166666666671</v>
      </c>
      <c r="K424" s="51"/>
      <c r="L424" s="51"/>
      <c r="M424" s="50" t="s">
        <v>485</v>
      </c>
      <c r="N424" s="45"/>
      <c r="O424" s="45"/>
      <c r="P424" s="45"/>
    </row>
    <row r="425" spans="1:16" x14ac:dyDescent="0.25">
      <c r="A425" s="51">
        <f t="shared" si="13"/>
        <v>419</v>
      </c>
      <c r="B425" s="51" t="s">
        <v>15</v>
      </c>
      <c r="C425" s="51" t="s">
        <v>872</v>
      </c>
      <c r="D425" s="68" t="s">
        <v>873</v>
      </c>
      <c r="E425" s="50">
        <v>3</v>
      </c>
      <c r="F425" s="50" t="s">
        <v>23</v>
      </c>
      <c r="G425" s="69">
        <v>809.10666666666668</v>
      </c>
      <c r="H425" s="195">
        <v>2427.3200000000002</v>
      </c>
      <c r="I425" s="196"/>
      <c r="J425" s="195">
        <f t="shared" si="12"/>
        <v>-809.10666666666668</v>
      </c>
      <c r="K425" s="51"/>
      <c r="L425" s="51"/>
      <c r="M425" s="50" t="s">
        <v>485</v>
      </c>
      <c r="N425" s="45"/>
      <c r="O425" s="45"/>
      <c r="P425" s="45"/>
    </row>
    <row r="426" spans="1:16" x14ac:dyDescent="0.25">
      <c r="A426" s="51">
        <f t="shared" si="13"/>
        <v>420</v>
      </c>
      <c r="B426" s="51" t="s">
        <v>15</v>
      </c>
      <c r="C426" s="51" t="s">
        <v>870</v>
      </c>
      <c r="D426" s="70" t="s">
        <v>871</v>
      </c>
      <c r="E426" s="50">
        <v>7</v>
      </c>
      <c r="F426" s="50" t="s">
        <v>23</v>
      </c>
      <c r="G426" s="69">
        <v>345.7657142857143</v>
      </c>
      <c r="H426" s="195">
        <v>2420.36</v>
      </c>
      <c r="I426" s="196"/>
      <c r="J426" s="195">
        <f t="shared" si="12"/>
        <v>-345.7657142857143</v>
      </c>
      <c r="K426" s="51"/>
      <c r="L426" s="51"/>
      <c r="M426" s="50" t="s">
        <v>485</v>
      </c>
      <c r="N426" s="45"/>
      <c r="O426" s="45"/>
      <c r="P426" s="45"/>
    </row>
    <row r="427" spans="1:16" x14ac:dyDescent="0.25">
      <c r="A427" s="51">
        <f t="shared" si="13"/>
        <v>421</v>
      </c>
      <c r="B427" s="51" t="s">
        <v>15</v>
      </c>
      <c r="C427" s="51" t="s">
        <v>868</v>
      </c>
      <c r="D427" s="68" t="s">
        <v>869</v>
      </c>
      <c r="E427" s="50">
        <v>3</v>
      </c>
      <c r="F427" s="50" t="s">
        <v>23</v>
      </c>
      <c r="G427" s="69">
        <v>801.8366666666667</v>
      </c>
      <c r="H427" s="195">
        <v>2405.5100000000002</v>
      </c>
      <c r="I427" s="196"/>
      <c r="J427" s="195">
        <f t="shared" si="12"/>
        <v>-801.8366666666667</v>
      </c>
      <c r="K427" s="51"/>
      <c r="L427" s="51"/>
      <c r="M427" s="50" t="s">
        <v>485</v>
      </c>
      <c r="N427" s="45"/>
      <c r="O427" s="45"/>
      <c r="P427" s="45"/>
    </row>
    <row r="428" spans="1:16" x14ac:dyDescent="0.25">
      <c r="A428" s="51">
        <f t="shared" si="13"/>
        <v>422</v>
      </c>
      <c r="B428" s="51" t="s">
        <v>15</v>
      </c>
      <c r="C428" s="51" t="s">
        <v>866</v>
      </c>
      <c r="D428" s="70" t="s">
        <v>867</v>
      </c>
      <c r="E428" s="50">
        <v>13</v>
      </c>
      <c r="F428" s="50" t="s">
        <v>23</v>
      </c>
      <c r="G428" s="69">
        <v>183.41692307692307</v>
      </c>
      <c r="H428" s="195">
        <v>2384.42</v>
      </c>
      <c r="I428" s="196"/>
      <c r="J428" s="195">
        <f t="shared" si="12"/>
        <v>-183.41692307692307</v>
      </c>
      <c r="K428" s="51"/>
      <c r="L428" s="51"/>
      <c r="M428" s="50" t="s">
        <v>485</v>
      </c>
      <c r="N428" s="45"/>
      <c r="O428" s="45"/>
      <c r="P428" s="45"/>
    </row>
    <row r="429" spans="1:16" x14ac:dyDescent="0.25">
      <c r="A429" s="51">
        <f t="shared" si="13"/>
        <v>423</v>
      </c>
      <c r="B429" s="51" t="s">
        <v>15</v>
      </c>
      <c r="C429" s="51" t="s">
        <v>864</v>
      </c>
      <c r="D429" s="68" t="s">
        <v>865</v>
      </c>
      <c r="E429" s="50">
        <v>95</v>
      </c>
      <c r="F429" s="50" t="s">
        <v>23</v>
      </c>
      <c r="G429" s="69">
        <v>25</v>
      </c>
      <c r="H429" s="195">
        <v>2375</v>
      </c>
      <c r="I429" s="196"/>
      <c r="J429" s="195">
        <f t="shared" si="12"/>
        <v>-25</v>
      </c>
      <c r="K429" s="51"/>
      <c r="L429" s="51"/>
      <c r="M429" s="50" t="s">
        <v>485</v>
      </c>
      <c r="N429" s="45"/>
      <c r="O429" s="45"/>
      <c r="P429" s="45"/>
    </row>
    <row r="430" spans="1:16" x14ac:dyDescent="0.25">
      <c r="A430" s="51">
        <f t="shared" si="13"/>
        <v>424</v>
      </c>
      <c r="B430" s="51" t="s">
        <v>15</v>
      </c>
      <c r="C430" s="51" t="s">
        <v>862</v>
      </c>
      <c r="D430" s="70" t="s">
        <v>863</v>
      </c>
      <c r="E430" s="50">
        <v>5</v>
      </c>
      <c r="F430" s="50" t="s">
        <v>23</v>
      </c>
      <c r="G430" s="69">
        <v>471.49399999999997</v>
      </c>
      <c r="H430" s="195">
        <v>2357.4699999999998</v>
      </c>
      <c r="I430" s="196"/>
      <c r="J430" s="195">
        <f t="shared" si="12"/>
        <v>-471.49399999999997</v>
      </c>
      <c r="K430" s="51"/>
      <c r="L430" s="51"/>
      <c r="M430" s="50" t="s">
        <v>485</v>
      </c>
      <c r="N430" s="45"/>
      <c r="O430" s="45"/>
      <c r="P430" s="45"/>
    </row>
    <row r="431" spans="1:16" x14ac:dyDescent="0.25">
      <c r="A431" s="51">
        <f t="shared" si="13"/>
        <v>425</v>
      </c>
      <c r="B431" s="51" t="s">
        <v>15</v>
      </c>
      <c r="C431" s="51" t="s">
        <v>860</v>
      </c>
      <c r="D431" s="68" t="s">
        <v>861</v>
      </c>
      <c r="E431" s="50">
        <v>30</v>
      </c>
      <c r="F431" s="50" t="s">
        <v>1691</v>
      </c>
      <c r="G431" s="69">
        <v>78.033333333333331</v>
      </c>
      <c r="H431" s="195">
        <v>2341</v>
      </c>
      <c r="I431" s="196"/>
      <c r="J431" s="195">
        <f t="shared" si="12"/>
        <v>-78.033333333333331</v>
      </c>
      <c r="K431" s="51"/>
      <c r="L431" s="51"/>
      <c r="M431" s="50" t="s">
        <v>485</v>
      </c>
      <c r="N431" s="45"/>
      <c r="O431" s="45"/>
      <c r="P431" s="45"/>
    </row>
    <row r="432" spans="1:16" ht="30" x14ac:dyDescent="0.25">
      <c r="A432" s="51">
        <f t="shared" si="13"/>
        <v>426</v>
      </c>
      <c r="B432" s="51" t="s">
        <v>15</v>
      </c>
      <c r="C432" s="51" t="s">
        <v>858</v>
      </c>
      <c r="D432" s="70" t="s">
        <v>859</v>
      </c>
      <c r="E432" s="50">
        <v>2</v>
      </c>
      <c r="F432" s="50" t="s">
        <v>23</v>
      </c>
      <c r="G432" s="69">
        <v>1145.3699999999999</v>
      </c>
      <c r="H432" s="195">
        <v>2290.7399999999998</v>
      </c>
      <c r="I432" s="196"/>
      <c r="J432" s="195">
        <f t="shared" si="12"/>
        <v>-1145.3699999999999</v>
      </c>
      <c r="K432" s="51"/>
      <c r="L432" s="51"/>
      <c r="M432" s="50" t="s">
        <v>485</v>
      </c>
      <c r="N432" s="45"/>
      <c r="O432" s="45"/>
      <c r="P432" s="45"/>
    </row>
    <row r="433" spans="1:16" x14ac:dyDescent="0.25">
      <c r="A433" s="51">
        <f t="shared" si="13"/>
        <v>427</v>
      </c>
      <c r="B433" s="51" t="s">
        <v>15</v>
      </c>
      <c r="C433" s="51" t="s">
        <v>856</v>
      </c>
      <c r="D433" s="68" t="s">
        <v>857</v>
      </c>
      <c r="E433" s="50">
        <v>14</v>
      </c>
      <c r="F433" s="50" t="s">
        <v>23</v>
      </c>
      <c r="G433" s="69">
        <v>162.5</v>
      </c>
      <c r="H433" s="195">
        <v>2275</v>
      </c>
      <c r="I433" s="196"/>
      <c r="J433" s="195">
        <f t="shared" si="12"/>
        <v>-162.5</v>
      </c>
      <c r="K433" s="51"/>
      <c r="L433" s="51"/>
      <c r="M433" s="50" t="s">
        <v>485</v>
      </c>
      <c r="N433" s="45"/>
      <c r="O433" s="45"/>
      <c r="P433" s="45"/>
    </row>
    <row r="434" spans="1:16" x14ac:dyDescent="0.25">
      <c r="A434" s="51">
        <f t="shared" si="13"/>
        <v>428</v>
      </c>
      <c r="B434" s="215" t="s">
        <v>15</v>
      </c>
      <c r="C434" s="215" t="s">
        <v>854</v>
      </c>
      <c r="D434" s="217" t="s">
        <v>855</v>
      </c>
      <c r="E434" s="218">
        <v>6</v>
      </c>
      <c r="F434" s="50" t="s">
        <v>23</v>
      </c>
      <c r="G434" s="69">
        <v>375</v>
      </c>
      <c r="H434" s="195">
        <v>2250</v>
      </c>
      <c r="I434" s="196"/>
      <c r="J434" s="195">
        <f t="shared" si="12"/>
        <v>-375</v>
      </c>
      <c r="K434" s="51"/>
      <c r="L434" s="51"/>
      <c r="M434" s="50" t="s">
        <v>485</v>
      </c>
      <c r="N434" s="45" t="s">
        <v>1695</v>
      </c>
      <c r="O434" s="227">
        <v>45992</v>
      </c>
      <c r="P434" s="45" t="s">
        <v>1923</v>
      </c>
    </row>
    <row r="435" spans="1:16" x14ac:dyDescent="0.25">
      <c r="A435" s="51">
        <f t="shared" si="13"/>
        <v>429</v>
      </c>
      <c r="B435" s="215" t="s">
        <v>15</v>
      </c>
      <c r="C435" s="215" t="s">
        <v>1685</v>
      </c>
      <c r="D435" s="216" t="s">
        <v>1686</v>
      </c>
      <c r="E435" s="218">
        <v>33</v>
      </c>
      <c r="F435" s="50" t="s">
        <v>23</v>
      </c>
      <c r="G435" s="69">
        <v>68</v>
      </c>
      <c r="H435" s="195">
        <v>2244</v>
      </c>
      <c r="I435" s="196"/>
      <c r="J435" s="195">
        <f t="shared" si="12"/>
        <v>-68</v>
      </c>
      <c r="K435" s="51"/>
      <c r="L435" s="51"/>
      <c r="M435" s="50" t="s">
        <v>485</v>
      </c>
      <c r="N435" s="45" t="s">
        <v>1695</v>
      </c>
      <c r="O435" s="227">
        <v>45992</v>
      </c>
      <c r="P435" s="45" t="s">
        <v>1923</v>
      </c>
    </row>
    <row r="436" spans="1:16" x14ac:dyDescent="0.25">
      <c r="A436" s="51">
        <f t="shared" si="13"/>
        <v>430</v>
      </c>
      <c r="B436" s="51" t="s">
        <v>15</v>
      </c>
      <c r="C436" s="51" t="s">
        <v>852</v>
      </c>
      <c r="D436" s="70" t="s">
        <v>853</v>
      </c>
      <c r="E436" s="50">
        <v>5</v>
      </c>
      <c r="F436" s="50" t="s">
        <v>23</v>
      </c>
      <c r="G436" s="69">
        <v>442</v>
      </c>
      <c r="H436" s="195">
        <v>2210</v>
      </c>
      <c r="I436" s="196"/>
      <c r="J436" s="195">
        <f t="shared" si="12"/>
        <v>-442</v>
      </c>
      <c r="K436" s="51"/>
      <c r="L436" s="51"/>
      <c r="M436" s="50" t="s">
        <v>485</v>
      </c>
      <c r="N436" s="45"/>
      <c r="O436" s="45"/>
      <c r="P436" s="45"/>
    </row>
    <row r="437" spans="1:16" x14ac:dyDescent="0.25">
      <c r="A437" s="51">
        <f t="shared" si="13"/>
        <v>431</v>
      </c>
      <c r="B437" s="215" t="s">
        <v>15</v>
      </c>
      <c r="C437" s="215" t="s">
        <v>1664</v>
      </c>
      <c r="D437" s="216" t="s">
        <v>1665</v>
      </c>
      <c r="E437" s="218">
        <v>11</v>
      </c>
      <c r="F437" s="50" t="s">
        <v>23</v>
      </c>
      <c r="G437" s="69">
        <v>200</v>
      </c>
      <c r="H437" s="195">
        <v>2200</v>
      </c>
      <c r="I437" s="196"/>
      <c r="J437" s="195">
        <f t="shared" si="12"/>
        <v>-200</v>
      </c>
      <c r="K437" s="51"/>
      <c r="L437" s="51"/>
      <c r="M437" s="50" t="s">
        <v>485</v>
      </c>
      <c r="N437" s="45" t="s">
        <v>1695</v>
      </c>
      <c r="O437" s="227">
        <v>45992</v>
      </c>
      <c r="P437" s="45" t="s">
        <v>1923</v>
      </c>
    </row>
    <row r="438" spans="1:16" x14ac:dyDescent="0.25">
      <c r="A438" s="51">
        <f t="shared" si="13"/>
        <v>432</v>
      </c>
      <c r="B438" s="51" t="s">
        <v>15</v>
      </c>
      <c r="C438" s="51" t="s">
        <v>850</v>
      </c>
      <c r="D438" s="70" t="s">
        <v>851</v>
      </c>
      <c r="E438" s="50">
        <v>4</v>
      </c>
      <c r="F438" s="50" t="s">
        <v>23</v>
      </c>
      <c r="G438" s="69">
        <v>544.30250000000001</v>
      </c>
      <c r="H438" s="195">
        <v>2177.21</v>
      </c>
      <c r="I438" s="196"/>
      <c r="J438" s="195">
        <f t="shared" si="12"/>
        <v>-544.30250000000001</v>
      </c>
      <c r="K438" s="51"/>
      <c r="L438" s="51"/>
      <c r="M438" s="50" t="s">
        <v>485</v>
      </c>
      <c r="N438" s="45"/>
      <c r="O438" s="45"/>
      <c r="P438" s="45"/>
    </row>
    <row r="439" spans="1:16" x14ac:dyDescent="0.25">
      <c r="A439" s="51">
        <f t="shared" si="13"/>
        <v>433</v>
      </c>
      <c r="B439" s="51" t="s">
        <v>15</v>
      </c>
      <c r="C439" s="51" t="s">
        <v>848</v>
      </c>
      <c r="D439" s="68" t="s">
        <v>849</v>
      </c>
      <c r="E439" s="50">
        <v>4</v>
      </c>
      <c r="F439" s="50" t="s">
        <v>291</v>
      </c>
      <c r="G439" s="69">
        <v>543.97249999999997</v>
      </c>
      <c r="H439" s="195">
        <v>2175.89</v>
      </c>
      <c r="I439" s="196"/>
      <c r="J439" s="195">
        <f t="shared" si="12"/>
        <v>-543.97249999999997</v>
      </c>
      <c r="K439" s="51"/>
      <c r="L439" s="51"/>
      <c r="M439" s="50" t="s">
        <v>485</v>
      </c>
      <c r="N439" s="45"/>
      <c r="O439" s="45"/>
      <c r="P439" s="45"/>
    </row>
    <row r="440" spans="1:16" x14ac:dyDescent="0.25">
      <c r="A440" s="51">
        <f t="shared" si="13"/>
        <v>434</v>
      </c>
      <c r="B440" s="51" t="s">
        <v>15</v>
      </c>
      <c r="C440" s="51" t="s">
        <v>846</v>
      </c>
      <c r="D440" s="70" t="s">
        <v>847</v>
      </c>
      <c r="E440" s="50">
        <v>1</v>
      </c>
      <c r="F440" s="50" t="s">
        <v>23</v>
      </c>
      <c r="G440" s="69">
        <v>2159.88</v>
      </c>
      <c r="H440" s="195">
        <v>2159.88</v>
      </c>
      <c r="I440" s="196"/>
      <c r="J440" s="195">
        <f t="shared" si="12"/>
        <v>-2159.88</v>
      </c>
      <c r="K440" s="51"/>
      <c r="L440" s="51"/>
      <c r="M440" s="50" t="s">
        <v>485</v>
      </c>
      <c r="N440" s="45"/>
      <c r="O440" s="45"/>
      <c r="P440" s="45"/>
    </row>
    <row r="441" spans="1:16" x14ac:dyDescent="0.25">
      <c r="A441" s="51">
        <f t="shared" si="13"/>
        <v>435</v>
      </c>
      <c r="B441" s="51" t="s">
        <v>15</v>
      </c>
      <c r="C441" s="51" t="s">
        <v>844</v>
      </c>
      <c r="D441" s="68" t="s">
        <v>845</v>
      </c>
      <c r="E441" s="50">
        <v>1</v>
      </c>
      <c r="F441" s="50" t="s">
        <v>23</v>
      </c>
      <c r="G441" s="69">
        <v>2153.33</v>
      </c>
      <c r="H441" s="195">
        <v>2153.33</v>
      </c>
      <c r="I441" s="196"/>
      <c r="J441" s="195">
        <f t="shared" si="12"/>
        <v>-2153.33</v>
      </c>
      <c r="K441" s="51"/>
      <c r="L441" s="51"/>
      <c r="M441" s="50" t="s">
        <v>485</v>
      </c>
      <c r="N441" s="45"/>
      <c r="O441" s="45"/>
      <c r="P441" s="45"/>
    </row>
    <row r="442" spans="1:16" x14ac:dyDescent="0.25">
      <c r="A442" s="51">
        <f t="shared" si="13"/>
        <v>436</v>
      </c>
      <c r="B442" s="51" t="s">
        <v>15</v>
      </c>
      <c r="C442" s="51" t="s">
        <v>842</v>
      </c>
      <c r="D442" s="70" t="s">
        <v>843</v>
      </c>
      <c r="E442" s="50">
        <v>1</v>
      </c>
      <c r="F442" s="50" t="s">
        <v>23</v>
      </c>
      <c r="G442" s="69">
        <v>2137.96</v>
      </c>
      <c r="H442" s="195">
        <v>2137.96</v>
      </c>
      <c r="I442" s="196"/>
      <c r="J442" s="195">
        <f t="shared" si="12"/>
        <v>-2137.96</v>
      </c>
      <c r="K442" s="51"/>
      <c r="L442" s="51"/>
      <c r="M442" s="50" t="s">
        <v>485</v>
      </c>
      <c r="N442" s="45"/>
      <c r="O442" s="45"/>
      <c r="P442" s="45"/>
    </row>
    <row r="443" spans="1:16" x14ac:dyDescent="0.25">
      <c r="A443" s="51">
        <f t="shared" si="13"/>
        <v>437</v>
      </c>
      <c r="B443" s="51" t="s">
        <v>15</v>
      </c>
      <c r="C443" s="51"/>
      <c r="D443" s="68" t="s">
        <v>843</v>
      </c>
      <c r="E443" s="50">
        <v>1</v>
      </c>
      <c r="F443" s="50" t="s">
        <v>23</v>
      </c>
      <c r="G443" s="69">
        <v>2137.96</v>
      </c>
      <c r="H443" s="195">
        <v>2137.96</v>
      </c>
      <c r="I443" s="196"/>
      <c r="J443" s="195">
        <f t="shared" si="12"/>
        <v>-2137.96</v>
      </c>
      <c r="K443" s="51"/>
      <c r="L443" s="51"/>
      <c r="M443" s="50" t="s">
        <v>1546</v>
      </c>
      <c r="N443" s="45"/>
      <c r="O443" s="45"/>
      <c r="P443" s="45"/>
    </row>
    <row r="444" spans="1:16" x14ac:dyDescent="0.25">
      <c r="A444" s="51">
        <f t="shared" si="13"/>
        <v>438</v>
      </c>
      <c r="B444" s="51" t="s">
        <v>15</v>
      </c>
      <c r="C444" s="51" t="s">
        <v>840</v>
      </c>
      <c r="D444" s="70" t="s">
        <v>841</v>
      </c>
      <c r="E444" s="50">
        <v>28</v>
      </c>
      <c r="F444" s="50" t="s">
        <v>23</v>
      </c>
      <c r="G444" s="69">
        <v>75</v>
      </c>
      <c r="H444" s="195">
        <v>2100</v>
      </c>
      <c r="I444" s="196"/>
      <c r="J444" s="195">
        <f t="shared" si="12"/>
        <v>-75</v>
      </c>
      <c r="K444" s="51"/>
      <c r="L444" s="51"/>
      <c r="M444" s="50" t="s">
        <v>485</v>
      </c>
      <c r="N444" s="45"/>
      <c r="O444" s="45"/>
      <c r="P444" s="45"/>
    </row>
    <row r="445" spans="1:16" x14ac:dyDescent="0.25">
      <c r="A445" s="51">
        <f t="shared" si="13"/>
        <v>439</v>
      </c>
      <c r="B445" s="51" t="s">
        <v>15</v>
      </c>
      <c r="C445" s="51" t="s">
        <v>838</v>
      </c>
      <c r="D445" s="68" t="s">
        <v>839</v>
      </c>
      <c r="E445" s="50">
        <v>3</v>
      </c>
      <c r="F445" s="50" t="s">
        <v>23</v>
      </c>
      <c r="G445" s="69">
        <v>696.66666666666663</v>
      </c>
      <c r="H445" s="195">
        <v>2090</v>
      </c>
      <c r="I445" s="196"/>
      <c r="J445" s="195">
        <f t="shared" si="12"/>
        <v>-696.66666666666663</v>
      </c>
      <c r="K445" s="51"/>
      <c r="L445" s="51"/>
      <c r="M445" s="50" t="s">
        <v>485</v>
      </c>
      <c r="N445" s="45"/>
      <c r="O445" s="45"/>
      <c r="P445" s="45"/>
    </row>
    <row r="446" spans="1:16" x14ac:dyDescent="0.25">
      <c r="A446" s="51">
        <f t="shared" si="13"/>
        <v>440</v>
      </c>
      <c r="B446" s="51" t="s">
        <v>15</v>
      </c>
      <c r="C446" s="51" t="s">
        <v>836</v>
      </c>
      <c r="D446" s="70" t="s">
        <v>837</v>
      </c>
      <c r="E446" s="50">
        <v>1</v>
      </c>
      <c r="F446" s="50" t="s">
        <v>23</v>
      </c>
      <c r="G446" s="69">
        <v>2012.8</v>
      </c>
      <c r="H446" s="195">
        <v>2012.8</v>
      </c>
      <c r="I446" s="196"/>
      <c r="J446" s="195">
        <f t="shared" si="12"/>
        <v>-2012.8</v>
      </c>
      <c r="K446" s="51"/>
      <c r="L446" s="51"/>
      <c r="M446" s="50" t="s">
        <v>485</v>
      </c>
      <c r="N446" s="45"/>
      <c r="O446" s="45"/>
      <c r="P446" s="45"/>
    </row>
    <row r="447" spans="1:16" x14ac:dyDescent="0.25">
      <c r="A447" s="51">
        <f t="shared" si="13"/>
        <v>441</v>
      </c>
      <c r="B447" s="51" t="s">
        <v>15</v>
      </c>
      <c r="C447" s="51" t="s">
        <v>834</v>
      </c>
      <c r="D447" s="68" t="s">
        <v>835</v>
      </c>
      <c r="E447" s="50">
        <v>1</v>
      </c>
      <c r="F447" s="50" t="s">
        <v>23</v>
      </c>
      <c r="G447" s="69">
        <v>2000</v>
      </c>
      <c r="H447" s="195">
        <v>2000</v>
      </c>
      <c r="I447" s="196"/>
      <c r="J447" s="195">
        <f t="shared" si="12"/>
        <v>-2000</v>
      </c>
      <c r="K447" s="51"/>
      <c r="L447" s="51"/>
      <c r="M447" s="50" t="s">
        <v>485</v>
      </c>
      <c r="N447" s="45"/>
      <c r="O447" s="45"/>
      <c r="P447" s="45"/>
    </row>
    <row r="448" spans="1:16" x14ac:dyDescent="0.25">
      <c r="A448" s="51">
        <f t="shared" si="13"/>
        <v>442</v>
      </c>
      <c r="B448" s="51" t="s">
        <v>15</v>
      </c>
      <c r="C448" s="51" t="s">
        <v>832</v>
      </c>
      <c r="D448" s="70" t="s">
        <v>833</v>
      </c>
      <c r="E448" s="50">
        <v>7</v>
      </c>
      <c r="F448" s="50" t="s">
        <v>23</v>
      </c>
      <c r="G448" s="69">
        <v>285</v>
      </c>
      <c r="H448" s="195">
        <v>1995</v>
      </c>
      <c r="I448" s="196"/>
      <c r="J448" s="195">
        <f t="shared" si="12"/>
        <v>-285</v>
      </c>
      <c r="K448" s="51"/>
      <c r="L448" s="51"/>
      <c r="M448" s="50" t="s">
        <v>485</v>
      </c>
      <c r="N448" s="45"/>
      <c r="O448" s="45"/>
      <c r="P448" s="45"/>
    </row>
    <row r="449" spans="1:16" x14ac:dyDescent="0.25">
      <c r="A449" s="51">
        <f t="shared" si="13"/>
        <v>443</v>
      </c>
      <c r="B449" s="51" t="s">
        <v>15</v>
      </c>
      <c r="C449" s="51" t="s">
        <v>830</v>
      </c>
      <c r="D449" s="68" t="s">
        <v>831</v>
      </c>
      <c r="E449" s="50">
        <v>4</v>
      </c>
      <c r="F449" s="50" t="s">
        <v>23</v>
      </c>
      <c r="G449" s="69">
        <v>493.53</v>
      </c>
      <c r="H449" s="195">
        <v>1974.12</v>
      </c>
      <c r="I449" s="196"/>
      <c r="J449" s="195">
        <f t="shared" si="12"/>
        <v>-493.53</v>
      </c>
      <c r="K449" s="51"/>
      <c r="L449" s="51"/>
      <c r="M449" s="50" t="s">
        <v>485</v>
      </c>
      <c r="N449" s="45"/>
      <c r="O449" s="45"/>
      <c r="P449" s="45"/>
    </row>
    <row r="450" spans="1:16" x14ac:dyDescent="0.25">
      <c r="A450" s="51">
        <f t="shared" si="13"/>
        <v>444</v>
      </c>
      <c r="B450" s="51" t="s">
        <v>15</v>
      </c>
      <c r="C450" s="51" t="s">
        <v>828</v>
      </c>
      <c r="D450" s="70" t="s">
        <v>829</v>
      </c>
      <c r="E450" s="50">
        <v>3</v>
      </c>
      <c r="F450" s="50" t="s">
        <v>23</v>
      </c>
      <c r="G450" s="69">
        <v>657.5</v>
      </c>
      <c r="H450" s="195">
        <v>1972.5</v>
      </c>
      <c r="I450" s="196"/>
      <c r="J450" s="195">
        <f t="shared" si="12"/>
        <v>-657.5</v>
      </c>
      <c r="K450" s="51"/>
      <c r="L450" s="51"/>
      <c r="M450" s="50" t="s">
        <v>485</v>
      </c>
      <c r="N450" s="45"/>
      <c r="O450" s="45"/>
      <c r="P450" s="45"/>
    </row>
    <row r="451" spans="1:16" x14ac:dyDescent="0.25">
      <c r="A451" s="51">
        <f t="shared" si="13"/>
        <v>445</v>
      </c>
      <c r="B451" s="51" t="s">
        <v>15</v>
      </c>
      <c r="C451" s="51" t="s">
        <v>826</v>
      </c>
      <c r="D451" s="68" t="s">
        <v>827</v>
      </c>
      <c r="E451" s="50">
        <v>4</v>
      </c>
      <c r="F451" s="50" t="s">
        <v>23</v>
      </c>
      <c r="G451" s="69">
        <v>491.66750000000002</v>
      </c>
      <c r="H451" s="195">
        <v>1966.67</v>
      </c>
      <c r="I451" s="196"/>
      <c r="J451" s="195">
        <f t="shared" si="12"/>
        <v>-491.66750000000002</v>
      </c>
      <c r="K451" s="51"/>
      <c r="L451" s="51"/>
      <c r="M451" s="50" t="s">
        <v>485</v>
      </c>
      <c r="N451" s="45"/>
      <c r="O451" s="45"/>
      <c r="P451" s="45"/>
    </row>
    <row r="452" spans="1:16" x14ac:dyDescent="0.25">
      <c r="A452" s="51">
        <f t="shared" si="13"/>
        <v>446</v>
      </c>
      <c r="B452" s="51" t="s">
        <v>15</v>
      </c>
      <c r="C452" s="51" t="s">
        <v>824</v>
      </c>
      <c r="D452" s="70" t="s">
        <v>825</v>
      </c>
      <c r="E452" s="50">
        <v>6</v>
      </c>
      <c r="F452" s="50" t="s">
        <v>59</v>
      </c>
      <c r="G452" s="69">
        <v>327.04833333333335</v>
      </c>
      <c r="H452" s="195">
        <v>1962.29</v>
      </c>
      <c r="I452" s="196"/>
      <c r="J452" s="195">
        <f t="shared" si="12"/>
        <v>-327.04833333333335</v>
      </c>
      <c r="K452" s="51"/>
      <c r="L452" s="51"/>
      <c r="M452" s="50" t="s">
        <v>485</v>
      </c>
      <c r="N452" s="45"/>
      <c r="O452" s="45"/>
      <c r="P452" s="45"/>
    </row>
    <row r="453" spans="1:16" x14ac:dyDescent="0.25">
      <c r="A453" s="51">
        <f t="shared" si="13"/>
        <v>447</v>
      </c>
      <c r="B453" s="51" t="s">
        <v>15</v>
      </c>
      <c r="C453" s="51" t="s">
        <v>822</v>
      </c>
      <c r="D453" s="68" t="s">
        <v>823</v>
      </c>
      <c r="E453" s="50">
        <v>11</v>
      </c>
      <c r="F453" s="50" t="s">
        <v>23</v>
      </c>
      <c r="G453" s="69">
        <v>177.71909090909091</v>
      </c>
      <c r="H453" s="195">
        <v>1954.91</v>
      </c>
      <c r="I453" s="196"/>
      <c r="J453" s="195">
        <f t="shared" si="12"/>
        <v>-177.71909090909091</v>
      </c>
      <c r="K453" s="51"/>
      <c r="L453" s="51"/>
      <c r="M453" s="50" t="s">
        <v>485</v>
      </c>
      <c r="N453" s="45"/>
      <c r="O453" s="45"/>
      <c r="P453" s="45"/>
    </row>
    <row r="454" spans="1:16" x14ac:dyDescent="0.25">
      <c r="A454" s="51">
        <f t="shared" si="13"/>
        <v>448</v>
      </c>
      <c r="B454" s="51" t="s">
        <v>15</v>
      </c>
      <c r="C454" s="51" t="s">
        <v>820</v>
      </c>
      <c r="D454" s="70" t="s">
        <v>821</v>
      </c>
      <c r="E454" s="50">
        <v>15</v>
      </c>
      <c r="F454" s="50" t="s">
        <v>23</v>
      </c>
      <c r="G454" s="69">
        <v>129.63999999999999</v>
      </c>
      <c r="H454" s="195">
        <v>1944.6</v>
      </c>
      <c r="I454" s="196"/>
      <c r="J454" s="195">
        <f t="shared" si="12"/>
        <v>-129.63999999999999</v>
      </c>
      <c r="K454" s="51"/>
      <c r="L454" s="51"/>
      <c r="M454" s="50" t="s">
        <v>485</v>
      </c>
      <c r="N454" s="45"/>
      <c r="O454" s="45"/>
      <c r="P454" s="45"/>
    </row>
    <row r="455" spans="1:16" x14ac:dyDescent="0.25">
      <c r="A455" s="51">
        <f t="shared" si="13"/>
        <v>449</v>
      </c>
      <c r="B455" s="51" t="s">
        <v>15</v>
      </c>
      <c r="C455" s="51" t="s">
        <v>818</v>
      </c>
      <c r="D455" s="68" t="s">
        <v>819</v>
      </c>
      <c r="E455" s="50">
        <v>1</v>
      </c>
      <c r="F455" s="50" t="s">
        <v>23</v>
      </c>
      <c r="G455" s="69">
        <v>1895.85</v>
      </c>
      <c r="H455" s="195">
        <v>1895.85</v>
      </c>
      <c r="I455" s="196"/>
      <c r="J455" s="195">
        <f t="shared" si="12"/>
        <v>-1895.85</v>
      </c>
      <c r="K455" s="51"/>
      <c r="L455" s="51"/>
      <c r="M455" s="50" t="s">
        <v>485</v>
      </c>
      <c r="N455" s="45"/>
      <c r="O455" s="45"/>
      <c r="P455" s="45"/>
    </row>
    <row r="456" spans="1:16" x14ac:dyDescent="0.25">
      <c r="A456" s="51">
        <f t="shared" si="13"/>
        <v>450</v>
      </c>
      <c r="B456" s="51" t="s">
        <v>15</v>
      </c>
      <c r="C456" s="51" t="s">
        <v>816</v>
      </c>
      <c r="D456" s="70" t="s">
        <v>817</v>
      </c>
      <c r="E456" s="50">
        <v>3</v>
      </c>
      <c r="F456" s="50" t="s">
        <v>23</v>
      </c>
      <c r="G456" s="69">
        <v>626</v>
      </c>
      <c r="H456" s="195">
        <v>1878</v>
      </c>
      <c r="I456" s="196"/>
      <c r="J456" s="195">
        <f t="shared" ref="J456:J519" si="14">I456-G456</f>
        <v>-626</v>
      </c>
      <c r="K456" s="51"/>
      <c r="L456" s="51"/>
      <c r="M456" s="50" t="s">
        <v>485</v>
      </c>
      <c r="N456" s="45"/>
      <c r="O456" s="45"/>
      <c r="P456" s="45"/>
    </row>
    <row r="457" spans="1:16" x14ac:dyDescent="0.25">
      <c r="A457" s="51">
        <f t="shared" ref="A457:A520" si="15">A456+1</f>
        <v>451</v>
      </c>
      <c r="B457" s="51" t="s">
        <v>15</v>
      </c>
      <c r="C457" s="51" t="s">
        <v>814</v>
      </c>
      <c r="D457" s="68" t="s">
        <v>815</v>
      </c>
      <c r="E457" s="50">
        <v>9</v>
      </c>
      <c r="F457" s="50" t="s">
        <v>23</v>
      </c>
      <c r="G457" s="69">
        <v>207.89222222222222</v>
      </c>
      <c r="H457" s="195">
        <v>1871.03</v>
      </c>
      <c r="I457" s="196"/>
      <c r="J457" s="195">
        <f t="shared" si="14"/>
        <v>-207.89222222222222</v>
      </c>
      <c r="K457" s="51"/>
      <c r="L457" s="51"/>
      <c r="M457" s="50" t="s">
        <v>485</v>
      </c>
      <c r="N457" s="45"/>
      <c r="O457" s="45"/>
      <c r="P457" s="45"/>
    </row>
    <row r="458" spans="1:16" x14ac:dyDescent="0.25">
      <c r="A458" s="51">
        <f t="shared" si="15"/>
        <v>452</v>
      </c>
      <c r="B458" s="51" t="s">
        <v>15</v>
      </c>
      <c r="C458" s="51" t="s">
        <v>812</v>
      </c>
      <c r="D458" s="70" t="s">
        <v>813</v>
      </c>
      <c r="E458" s="50">
        <v>8</v>
      </c>
      <c r="F458" s="50" t="s">
        <v>23</v>
      </c>
      <c r="G458" s="69">
        <v>233.27</v>
      </c>
      <c r="H458" s="195">
        <v>1866.16</v>
      </c>
      <c r="I458" s="196"/>
      <c r="J458" s="195">
        <f t="shared" si="14"/>
        <v>-233.27</v>
      </c>
      <c r="K458" s="51"/>
      <c r="L458" s="51"/>
      <c r="M458" s="50" t="s">
        <v>485</v>
      </c>
      <c r="N458" s="45"/>
      <c r="O458" s="45"/>
      <c r="P458" s="45"/>
    </row>
    <row r="459" spans="1:16" x14ac:dyDescent="0.25">
      <c r="A459" s="51">
        <f t="shared" si="15"/>
        <v>453</v>
      </c>
      <c r="B459" s="215" t="s">
        <v>15</v>
      </c>
      <c r="C459" s="215" t="s">
        <v>810</v>
      </c>
      <c r="D459" s="216" t="s">
        <v>811</v>
      </c>
      <c r="E459" s="218">
        <v>6</v>
      </c>
      <c r="F459" s="50" t="s">
        <v>23</v>
      </c>
      <c r="G459" s="69">
        <v>310</v>
      </c>
      <c r="H459" s="195">
        <v>1860</v>
      </c>
      <c r="I459" s="196"/>
      <c r="J459" s="195">
        <f t="shared" si="14"/>
        <v>-310</v>
      </c>
      <c r="K459" s="51"/>
      <c r="L459" s="51"/>
      <c r="M459" s="50" t="s">
        <v>485</v>
      </c>
      <c r="N459" s="45" t="s">
        <v>1695</v>
      </c>
      <c r="O459" s="227">
        <v>45992</v>
      </c>
      <c r="P459" s="45" t="s">
        <v>1923</v>
      </c>
    </row>
    <row r="460" spans="1:16" x14ac:dyDescent="0.25">
      <c r="A460" s="51">
        <f t="shared" si="15"/>
        <v>454</v>
      </c>
      <c r="B460" s="220" t="s">
        <v>15</v>
      </c>
      <c r="C460" s="220" t="s">
        <v>810</v>
      </c>
      <c r="D460" s="221" t="s">
        <v>811</v>
      </c>
      <c r="E460" s="222">
        <v>6</v>
      </c>
      <c r="F460" s="50" t="s">
        <v>23</v>
      </c>
      <c r="G460" s="69">
        <v>310</v>
      </c>
      <c r="H460" s="195">
        <v>1860</v>
      </c>
      <c r="I460" s="196"/>
      <c r="J460" s="195">
        <f t="shared" si="14"/>
        <v>-310</v>
      </c>
      <c r="K460" s="51"/>
      <c r="L460" s="51"/>
      <c r="M460" s="50" t="s">
        <v>485</v>
      </c>
      <c r="N460" s="45"/>
      <c r="O460" s="45"/>
      <c r="P460" s="45"/>
    </row>
    <row r="461" spans="1:16" x14ac:dyDescent="0.25">
      <c r="A461" s="51">
        <f t="shared" si="15"/>
        <v>455</v>
      </c>
      <c r="B461" s="215" t="s">
        <v>15</v>
      </c>
      <c r="C461" s="215" t="s">
        <v>808</v>
      </c>
      <c r="D461" s="216" t="s">
        <v>809</v>
      </c>
      <c r="E461" s="218">
        <v>1</v>
      </c>
      <c r="F461" s="50" t="s">
        <v>23</v>
      </c>
      <c r="G461" s="69">
        <v>1833.33</v>
      </c>
      <c r="H461" s="195">
        <v>1833.33</v>
      </c>
      <c r="I461" s="196"/>
      <c r="J461" s="195">
        <f t="shared" si="14"/>
        <v>-1833.33</v>
      </c>
      <c r="K461" s="51"/>
      <c r="L461" s="51"/>
      <c r="M461" s="50" t="s">
        <v>485</v>
      </c>
      <c r="N461" s="45" t="s">
        <v>1695</v>
      </c>
      <c r="O461" s="227">
        <v>45992</v>
      </c>
      <c r="P461" s="45" t="s">
        <v>1923</v>
      </c>
    </row>
    <row r="462" spans="1:16" x14ac:dyDescent="0.25">
      <c r="A462" s="51">
        <f t="shared" si="15"/>
        <v>456</v>
      </c>
      <c r="B462" s="220" t="s">
        <v>15</v>
      </c>
      <c r="C462" s="220" t="s">
        <v>808</v>
      </c>
      <c r="D462" s="221" t="s">
        <v>809</v>
      </c>
      <c r="E462" s="222">
        <v>1</v>
      </c>
      <c r="F462" s="50" t="s">
        <v>23</v>
      </c>
      <c r="G462" s="69">
        <v>1833.33</v>
      </c>
      <c r="H462" s="195">
        <v>1833.33</v>
      </c>
      <c r="I462" s="196"/>
      <c r="J462" s="195">
        <f t="shared" si="14"/>
        <v>-1833.33</v>
      </c>
      <c r="K462" s="51"/>
      <c r="L462" s="51"/>
      <c r="M462" s="50" t="s">
        <v>485</v>
      </c>
      <c r="N462" s="45"/>
      <c r="O462" s="45"/>
      <c r="P462" s="45"/>
    </row>
    <row r="463" spans="1:16" x14ac:dyDescent="0.25">
      <c r="A463" s="51">
        <f t="shared" si="15"/>
        <v>457</v>
      </c>
      <c r="B463" s="51" t="s">
        <v>15</v>
      </c>
      <c r="C463" s="51" t="s">
        <v>806</v>
      </c>
      <c r="D463" s="68" t="s">
        <v>807</v>
      </c>
      <c r="E463" s="50">
        <v>3</v>
      </c>
      <c r="F463" s="50" t="s">
        <v>23</v>
      </c>
      <c r="G463" s="69">
        <v>581.30666666666673</v>
      </c>
      <c r="H463" s="195">
        <v>1743.92</v>
      </c>
      <c r="I463" s="196"/>
      <c r="J463" s="195">
        <f t="shared" si="14"/>
        <v>-581.30666666666673</v>
      </c>
      <c r="K463" s="51"/>
      <c r="L463" s="51"/>
      <c r="M463" s="50" t="s">
        <v>485</v>
      </c>
      <c r="N463" s="45"/>
      <c r="O463" s="45"/>
      <c r="P463" s="45"/>
    </row>
    <row r="464" spans="1:16" x14ac:dyDescent="0.25">
      <c r="A464" s="51">
        <f t="shared" si="15"/>
        <v>458</v>
      </c>
      <c r="B464" s="51" t="s">
        <v>15</v>
      </c>
      <c r="C464" s="51" t="s">
        <v>804</v>
      </c>
      <c r="D464" s="70" t="s">
        <v>805</v>
      </c>
      <c r="E464" s="50">
        <v>24</v>
      </c>
      <c r="F464" s="50" t="s">
        <v>23</v>
      </c>
      <c r="G464" s="69">
        <v>72.600000000000009</v>
      </c>
      <c r="H464" s="195">
        <v>1742.4</v>
      </c>
      <c r="I464" s="196"/>
      <c r="J464" s="195">
        <f t="shared" si="14"/>
        <v>-72.600000000000009</v>
      </c>
      <c r="K464" s="51"/>
      <c r="L464" s="51"/>
      <c r="M464" s="50" t="s">
        <v>485</v>
      </c>
      <c r="N464" s="45"/>
      <c r="O464" s="45"/>
      <c r="P464" s="45"/>
    </row>
    <row r="465" spans="1:16" x14ac:dyDescent="0.25">
      <c r="A465" s="51">
        <f t="shared" si="15"/>
        <v>459</v>
      </c>
      <c r="B465" s="51" t="s">
        <v>15</v>
      </c>
      <c r="C465" s="51" t="s">
        <v>802</v>
      </c>
      <c r="D465" s="68" t="s">
        <v>803</v>
      </c>
      <c r="E465" s="50">
        <v>1</v>
      </c>
      <c r="F465" s="50" t="s">
        <v>23</v>
      </c>
      <c r="G465" s="69">
        <v>1700</v>
      </c>
      <c r="H465" s="195">
        <v>1700</v>
      </c>
      <c r="I465" s="196"/>
      <c r="J465" s="195">
        <f t="shared" si="14"/>
        <v>-1700</v>
      </c>
      <c r="K465" s="51"/>
      <c r="L465" s="51"/>
      <c r="M465" s="50" t="s">
        <v>485</v>
      </c>
      <c r="N465" s="45"/>
      <c r="O465" s="45"/>
      <c r="P465" s="45"/>
    </row>
    <row r="466" spans="1:16" x14ac:dyDescent="0.25">
      <c r="A466" s="51">
        <f t="shared" si="15"/>
        <v>460</v>
      </c>
      <c r="B466" s="51" t="s">
        <v>15</v>
      </c>
      <c r="C466" s="51" t="s">
        <v>800</v>
      </c>
      <c r="D466" s="70" t="s">
        <v>801</v>
      </c>
      <c r="E466" s="50">
        <v>4</v>
      </c>
      <c r="F466" s="50" t="s">
        <v>23</v>
      </c>
      <c r="G466" s="69">
        <v>416.66750000000002</v>
      </c>
      <c r="H466" s="195">
        <v>1666.67</v>
      </c>
      <c r="I466" s="196"/>
      <c r="J466" s="195">
        <f t="shared" si="14"/>
        <v>-416.66750000000002</v>
      </c>
      <c r="K466" s="51"/>
      <c r="L466" s="51"/>
      <c r="M466" s="50" t="s">
        <v>485</v>
      </c>
      <c r="N466" s="45"/>
      <c r="O466" s="45"/>
      <c r="P466" s="45"/>
    </row>
    <row r="467" spans="1:16" x14ac:dyDescent="0.25">
      <c r="A467" s="51">
        <f t="shared" si="15"/>
        <v>461</v>
      </c>
      <c r="B467" s="51" t="s">
        <v>15</v>
      </c>
      <c r="C467" s="51" t="s">
        <v>798</v>
      </c>
      <c r="D467" s="68" t="s">
        <v>799</v>
      </c>
      <c r="E467" s="50">
        <v>53</v>
      </c>
      <c r="F467" s="50" t="s">
        <v>23</v>
      </c>
      <c r="G467" s="69">
        <v>31.203018867924527</v>
      </c>
      <c r="H467" s="195">
        <v>1653.76</v>
      </c>
      <c r="I467" s="196"/>
      <c r="J467" s="195">
        <f t="shared" si="14"/>
        <v>-31.203018867924527</v>
      </c>
      <c r="K467" s="51"/>
      <c r="L467" s="51"/>
      <c r="M467" s="50" t="s">
        <v>485</v>
      </c>
      <c r="N467" s="45"/>
      <c r="O467" s="45"/>
      <c r="P467" s="45"/>
    </row>
    <row r="468" spans="1:16" x14ac:dyDescent="0.25">
      <c r="A468" s="51">
        <f t="shared" si="15"/>
        <v>462</v>
      </c>
      <c r="B468" s="51" t="s">
        <v>15</v>
      </c>
      <c r="C468" s="51" t="s">
        <v>796</v>
      </c>
      <c r="D468" s="70" t="s">
        <v>797</v>
      </c>
      <c r="E468" s="50">
        <v>29</v>
      </c>
      <c r="F468" s="50" t="s">
        <v>23</v>
      </c>
      <c r="G468" s="69">
        <v>56.508275862068963</v>
      </c>
      <c r="H468" s="195">
        <v>1638.74</v>
      </c>
      <c r="I468" s="196"/>
      <c r="J468" s="195">
        <f t="shared" si="14"/>
        <v>-56.508275862068963</v>
      </c>
      <c r="K468" s="51"/>
      <c r="L468" s="51"/>
      <c r="M468" s="50" t="s">
        <v>485</v>
      </c>
      <c r="N468" s="45"/>
      <c r="O468" s="45"/>
      <c r="P468" s="45"/>
    </row>
    <row r="469" spans="1:16" x14ac:dyDescent="0.25">
      <c r="A469" s="51">
        <f t="shared" si="15"/>
        <v>463</v>
      </c>
      <c r="B469" s="51" t="s">
        <v>15</v>
      </c>
      <c r="C469" s="51" t="s">
        <v>794</v>
      </c>
      <c r="D469" s="68" t="s">
        <v>795</v>
      </c>
      <c r="E469" s="50">
        <v>1</v>
      </c>
      <c r="F469" s="50" t="s">
        <v>23</v>
      </c>
      <c r="G469" s="69">
        <v>1612.8</v>
      </c>
      <c r="H469" s="195">
        <v>1612.8</v>
      </c>
      <c r="I469" s="196"/>
      <c r="J469" s="195">
        <f t="shared" si="14"/>
        <v>-1612.8</v>
      </c>
      <c r="K469" s="51"/>
      <c r="L469" s="51"/>
      <c r="M469" s="50" t="s">
        <v>485</v>
      </c>
      <c r="N469" s="45"/>
      <c r="O469" s="45"/>
      <c r="P469" s="45"/>
    </row>
    <row r="470" spans="1:16" x14ac:dyDescent="0.25">
      <c r="A470" s="51">
        <f t="shared" si="15"/>
        <v>464</v>
      </c>
      <c r="B470" s="51" t="s">
        <v>15</v>
      </c>
      <c r="C470" s="51" t="s">
        <v>792</v>
      </c>
      <c r="D470" s="70" t="s">
        <v>793</v>
      </c>
      <c r="E470" s="50">
        <v>20</v>
      </c>
      <c r="F470" s="50" t="s">
        <v>23</v>
      </c>
      <c r="G470" s="69">
        <v>80</v>
      </c>
      <c r="H470" s="195">
        <v>1600</v>
      </c>
      <c r="I470" s="196"/>
      <c r="J470" s="195">
        <f t="shared" si="14"/>
        <v>-80</v>
      </c>
      <c r="K470" s="51"/>
      <c r="L470" s="51"/>
      <c r="M470" s="50" t="s">
        <v>485</v>
      </c>
      <c r="N470" s="45"/>
      <c r="O470" s="45"/>
      <c r="P470" s="45"/>
    </row>
    <row r="471" spans="1:16" x14ac:dyDescent="0.25">
      <c r="A471" s="51">
        <f t="shared" si="15"/>
        <v>465</v>
      </c>
      <c r="B471" s="51" t="s">
        <v>15</v>
      </c>
      <c r="C471" s="51" t="s">
        <v>790</v>
      </c>
      <c r="D471" s="68" t="s">
        <v>791</v>
      </c>
      <c r="E471" s="50">
        <v>1</v>
      </c>
      <c r="F471" s="50" t="s">
        <v>23</v>
      </c>
      <c r="G471" s="69">
        <v>1555</v>
      </c>
      <c r="H471" s="195">
        <v>1555</v>
      </c>
      <c r="I471" s="196"/>
      <c r="J471" s="195">
        <f t="shared" si="14"/>
        <v>-1555</v>
      </c>
      <c r="K471" s="51"/>
      <c r="L471" s="51"/>
      <c r="M471" s="50" t="s">
        <v>485</v>
      </c>
      <c r="N471" s="45"/>
      <c r="O471" s="45"/>
      <c r="P471" s="45"/>
    </row>
    <row r="472" spans="1:16" x14ac:dyDescent="0.25">
      <c r="A472" s="51">
        <f t="shared" si="15"/>
        <v>466</v>
      </c>
      <c r="B472" s="51" t="s">
        <v>15</v>
      </c>
      <c r="C472" s="51" t="s">
        <v>788</v>
      </c>
      <c r="D472" s="70" t="s">
        <v>789</v>
      </c>
      <c r="E472" s="50">
        <v>6</v>
      </c>
      <c r="F472" s="50" t="s">
        <v>23</v>
      </c>
      <c r="G472" s="69">
        <v>254.89499999999998</v>
      </c>
      <c r="H472" s="195">
        <v>1529.37</v>
      </c>
      <c r="I472" s="196"/>
      <c r="J472" s="195">
        <f t="shared" si="14"/>
        <v>-254.89499999999998</v>
      </c>
      <c r="K472" s="51"/>
      <c r="L472" s="51"/>
      <c r="M472" s="50" t="s">
        <v>485</v>
      </c>
      <c r="N472" s="45"/>
      <c r="O472" s="45"/>
      <c r="P472" s="45"/>
    </row>
    <row r="473" spans="1:16" x14ac:dyDescent="0.25">
      <c r="A473" s="51">
        <f t="shared" si="15"/>
        <v>467</v>
      </c>
      <c r="B473" s="51" t="s">
        <v>15</v>
      </c>
      <c r="C473" s="51" t="s">
        <v>786</v>
      </c>
      <c r="D473" s="68" t="s">
        <v>787</v>
      </c>
      <c r="E473" s="50">
        <v>16</v>
      </c>
      <c r="F473" s="50" t="s">
        <v>23</v>
      </c>
      <c r="G473" s="69">
        <v>93.913124999999994</v>
      </c>
      <c r="H473" s="195">
        <v>1502.61</v>
      </c>
      <c r="I473" s="196"/>
      <c r="J473" s="195">
        <f t="shared" si="14"/>
        <v>-93.913124999999994</v>
      </c>
      <c r="K473" s="51"/>
      <c r="L473" s="51"/>
      <c r="M473" s="50" t="s">
        <v>485</v>
      </c>
      <c r="N473" s="45"/>
      <c r="O473" s="45"/>
      <c r="P473" s="45"/>
    </row>
    <row r="474" spans="1:16" x14ac:dyDescent="0.25">
      <c r="A474" s="51">
        <f t="shared" si="15"/>
        <v>468</v>
      </c>
      <c r="B474" s="51" t="s">
        <v>15</v>
      </c>
      <c r="C474" s="51" t="s">
        <v>784</v>
      </c>
      <c r="D474" s="70" t="s">
        <v>785</v>
      </c>
      <c r="E474" s="50">
        <v>6</v>
      </c>
      <c r="F474" s="50" t="s">
        <v>23</v>
      </c>
      <c r="G474" s="69">
        <v>250</v>
      </c>
      <c r="H474" s="195">
        <v>1500</v>
      </c>
      <c r="I474" s="196"/>
      <c r="J474" s="195">
        <f t="shared" si="14"/>
        <v>-250</v>
      </c>
      <c r="K474" s="51"/>
      <c r="L474" s="51"/>
      <c r="M474" s="50" t="s">
        <v>485</v>
      </c>
      <c r="N474" s="45"/>
      <c r="O474" s="45"/>
      <c r="P474" s="45"/>
    </row>
    <row r="475" spans="1:16" x14ac:dyDescent="0.25">
      <c r="A475" s="51">
        <f t="shared" si="15"/>
        <v>469</v>
      </c>
      <c r="B475" s="51" t="s">
        <v>15</v>
      </c>
      <c r="C475" s="51" t="s">
        <v>782</v>
      </c>
      <c r="D475" s="68" t="s">
        <v>783</v>
      </c>
      <c r="E475" s="50">
        <v>10</v>
      </c>
      <c r="F475" s="50" t="s">
        <v>23</v>
      </c>
      <c r="G475" s="69">
        <v>149.167</v>
      </c>
      <c r="H475" s="195">
        <v>1491.67</v>
      </c>
      <c r="I475" s="196"/>
      <c r="J475" s="195">
        <f t="shared" si="14"/>
        <v>-149.167</v>
      </c>
      <c r="K475" s="51"/>
      <c r="L475" s="51"/>
      <c r="M475" s="50" t="s">
        <v>485</v>
      </c>
      <c r="N475" s="45"/>
      <c r="O475" s="45"/>
      <c r="P475" s="45"/>
    </row>
    <row r="476" spans="1:16" x14ac:dyDescent="0.25">
      <c r="A476" s="51">
        <f t="shared" si="15"/>
        <v>470</v>
      </c>
      <c r="B476" s="51" t="s">
        <v>15</v>
      </c>
      <c r="C476" s="51" t="s">
        <v>780</v>
      </c>
      <c r="D476" s="70" t="s">
        <v>781</v>
      </c>
      <c r="E476" s="50">
        <v>21</v>
      </c>
      <c r="F476" s="50" t="s">
        <v>23</v>
      </c>
      <c r="G476" s="69">
        <v>70</v>
      </c>
      <c r="H476" s="195">
        <v>1470</v>
      </c>
      <c r="I476" s="196"/>
      <c r="J476" s="195">
        <f t="shared" si="14"/>
        <v>-70</v>
      </c>
      <c r="K476" s="51"/>
      <c r="L476" s="51"/>
      <c r="M476" s="50" t="s">
        <v>485</v>
      </c>
      <c r="N476" s="45"/>
      <c r="O476" s="45"/>
      <c r="P476" s="45"/>
    </row>
    <row r="477" spans="1:16" x14ac:dyDescent="0.25">
      <c r="A477" s="51">
        <f t="shared" si="15"/>
        <v>471</v>
      </c>
      <c r="B477" s="51" t="s">
        <v>15</v>
      </c>
      <c r="C477" s="51" t="s">
        <v>778</v>
      </c>
      <c r="D477" s="68" t="s">
        <v>779</v>
      </c>
      <c r="E477" s="50">
        <v>16</v>
      </c>
      <c r="F477" s="50" t="s">
        <v>59</v>
      </c>
      <c r="G477" s="69">
        <v>90.692499999999995</v>
      </c>
      <c r="H477" s="195">
        <v>1451.08</v>
      </c>
      <c r="I477" s="196"/>
      <c r="J477" s="195">
        <f t="shared" si="14"/>
        <v>-90.692499999999995</v>
      </c>
      <c r="K477" s="51"/>
      <c r="L477" s="51"/>
      <c r="M477" s="50" t="s">
        <v>485</v>
      </c>
      <c r="N477" s="45"/>
      <c r="O477" s="45"/>
      <c r="P477" s="45"/>
    </row>
    <row r="478" spans="1:16" x14ac:dyDescent="0.25">
      <c r="A478" s="51">
        <f t="shared" si="15"/>
        <v>472</v>
      </c>
      <c r="B478" s="51" t="s">
        <v>15</v>
      </c>
      <c r="C478" s="51" t="s">
        <v>776</v>
      </c>
      <c r="D478" s="70" t="s">
        <v>777</v>
      </c>
      <c r="E478" s="50">
        <v>10</v>
      </c>
      <c r="F478" s="50" t="s">
        <v>18</v>
      </c>
      <c r="G478" s="69">
        <v>142.178</v>
      </c>
      <c r="H478" s="195">
        <v>1421.78</v>
      </c>
      <c r="I478" s="196"/>
      <c r="J478" s="195">
        <f t="shared" si="14"/>
        <v>-142.178</v>
      </c>
      <c r="K478" s="51"/>
      <c r="L478" s="51"/>
      <c r="M478" s="50" t="s">
        <v>485</v>
      </c>
      <c r="N478" s="45"/>
      <c r="O478" s="45"/>
      <c r="P478" s="45"/>
    </row>
    <row r="479" spans="1:16" x14ac:dyDescent="0.25">
      <c r="A479" s="51">
        <f t="shared" si="15"/>
        <v>473</v>
      </c>
      <c r="B479" s="51" t="s">
        <v>15</v>
      </c>
      <c r="C479" s="51" t="s">
        <v>774</v>
      </c>
      <c r="D479" s="68" t="s">
        <v>775</v>
      </c>
      <c r="E479" s="50">
        <v>1</v>
      </c>
      <c r="F479" s="50" t="s">
        <v>23</v>
      </c>
      <c r="G479" s="69">
        <v>1416.19</v>
      </c>
      <c r="H479" s="195">
        <v>1416.19</v>
      </c>
      <c r="I479" s="196"/>
      <c r="J479" s="195">
        <f t="shared" si="14"/>
        <v>-1416.19</v>
      </c>
      <c r="K479" s="51"/>
      <c r="L479" s="51"/>
      <c r="M479" s="50" t="s">
        <v>485</v>
      </c>
      <c r="N479" s="45"/>
      <c r="O479" s="45"/>
      <c r="P479" s="45"/>
    </row>
    <row r="480" spans="1:16" x14ac:dyDescent="0.25">
      <c r="A480" s="51">
        <f t="shared" si="15"/>
        <v>474</v>
      </c>
      <c r="B480" s="51" t="s">
        <v>15</v>
      </c>
      <c r="C480" s="51" t="s">
        <v>772</v>
      </c>
      <c r="D480" s="70" t="s">
        <v>773</v>
      </c>
      <c r="E480" s="50">
        <v>6</v>
      </c>
      <c r="F480" s="50" t="s">
        <v>23</v>
      </c>
      <c r="G480" s="69">
        <v>233.93333333333331</v>
      </c>
      <c r="H480" s="195">
        <v>1403.6</v>
      </c>
      <c r="I480" s="196"/>
      <c r="J480" s="195">
        <f t="shared" si="14"/>
        <v>-233.93333333333331</v>
      </c>
      <c r="K480" s="51"/>
      <c r="L480" s="51"/>
      <c r="M480" s="50" t="s">
        <v>485</v>
      </c>
      <c r="N480" s="45"/>
      <c r="O480" s="45"/>
      <c r="P480" s="45"/>
    </row>
    <row r="481" spans="1:16" x14ac:dyDescent="0.25">
      <c r="A481" s="51">
        <f t="shared" si="15"/>
        <v>475</v>
      </c>
      <c r="B481" s="51" t="s">
        <v>15</v>
      </c>
      <c r="C481" s="51" t="s">
        <v>770</v>
      </c>
      <c r="D481" s="68" t="s">
        <v>771</v>
      </c>
      <c r="E481" s="50">
        <v>40</v>
      </c>
      <c r="F481" s="50" t="s">
        <v>23</v>
      </c>
      <c r="G481" s="69">
        <v>35</v>
      </c>
      <c r="H481" s="195">
        <v>1400</v>
      </c>
      <c r="I481" s="196"/>
      <c r="J481" s="195">
        <f t="shared" si="14"/>
        <v>-35</v>
      </c>
      <c r="K481" s="51"/>
      <c r="L481" s="51"/>
      <c r="M481" s="50" t="s">
        <v>485</v>
      </c>
      <c r="N481" s="45"/>
      <c r="O481" s="45"/>
      <c r="P481" s="45"/>
    </row>
    <row r="482" spans="1:16" x14ac:dyDescent="0.25">
      <c r="A482" s="51">
        <f t="shared" si="15"/>
        <v>476</v>
      </c>
      <c r="B482" s="215" t="s">
        <v>15</v>
      </c>
      <c r="C482" s="215" t="s">
        <v>1638</v>
      </c>
      <c r="D482" s="217" t="s">
        <v>1639</v>
      </c>
      <c r="E482" s="218">
        <v>1</v>
      </c>
      <c r="F482" s="50" t="s">
        <v>23</v>
      </c>
      <c r="G482" s="69">
        <v>1380.83</v>
      </c>
      <c r="H482" s="195">
        <v>1380.83</v>
      </c>
      <c r="I482" s="196"/>
      <c r="J482" s="195">
        <f t="shared" si="14"/>
        <v>-1380.83</v>
      </c>
      <c r="K482" s="51"/>
      <c r="L482" s="51"/>
      <c r="M482" s="50" t="s">
        <v>485</v>
      </c>
      <c r="N482" s="45" t="s">
        <v>1695</v>
      </c>
      <c r="O482" s="227">
        <v>45992</v>
      </c>
      <c r="P482" s="45" t="s">
        <v>1923</v>
      </c>
    </row>
    <row r="483" spans="1:16" x14ac:dyDescent="0.25">
      <c r="A483" s="51">
        <f t="shared" si="15"/>
        <v>477</v>
      </c>
      <c r="B483" s="51" t="s">
        <v>15</v>
      </c>
      <c r="C483" s="51" t="s">
        <v>768</v>
      </c>
      <c r="D483" s="68" t="s">
        <v>769</v>
      </c>
      <c r="E483" s="50">
        <v>600</v>
      </c>
      <c r="F483" s="50" t="s">
        <v>23</v>
      </c>
      <c r="G483" s="69">
        <v>2.2986666666666666</v>
      </c>
      <c r="H483" s="195">
        <v>1379.2</v>
      </c>
      <c r="I483" s="196"/>
      <c r="J483" s="195">
        <f t="shared" si="14"/>
        <v>-2.2986666666666666</v>
      </c>
      <c r="K483" s="51"/>
      <c r="L483" s="51"/>
      <c r="M483" s="50" t="s">
        <v>485</v>
      </c>
      <c r="N483" s="45"/>
      <c r="O483" s="45"/>
      <c r="P483" s="45"/>
    </row>
    <row r="484" spans="1:16" x14ac:dyDescent="0.25">
      <c r="A484" s="51">
        <f t="shared" si="15"/>
        <v>478</v>
      </c>
      <c r="B484" s="51" t="s">
        <v>15</v>
      </c>
      <c r="C484" s="51" t="s">
        <v>766</v>
      </c>
      <c r="D484" s="70" t="s">
        <v>767</v>
      </c>
      <c r="E484" s="50">
        <v>3</v>
      </c>
      <c r="F484" s="50" t="s">
        <v>23</v>
      </c>
      <c r="G484" s="69">
        <v>453.33333333333331</v>
      </c>
      <c r="H484" s="195">
        <v>1360</v>
      </c>
      <c r="I484" s="196"/>
      <c r="J484" s="195">
        <f t="shared" si="14"/>
        <v>-453.33333333333331</v>
      </c>
      <c r="K484" s="51"/>
      <c r="L484" s="51"/>
      <c r="M484" s="50" t="s">
        <v>485</v>
      </c>
      <c r="N484" s="45"/>
      <c r="O484" s="45"/>
      <c r="P484" s="45"/>
    </row>
    <row r="485" spans="1:16" x14ac:dyDescent="0.25">
      <c r="A485" s="51">
        <f t="shared" si="15"/>
        <v>479</v>
      </c>
      <c r="B485" s="51" t="s">
        <v>15</v>
      </c>
      <c r="C485" s="51" t="s">
        <v>764</v>
      </c>
      <c r="D485" s="68" t="s">
        <v>765</v>
      </c>
      <c r="E485" s="50">
        <v>9</v>
      </c>
      <c r="F485" s="50" t="s">
        <v>23</v>
      </c>
      <c r="G485" s="69">
        <v>150.59555555555553</v>
      </c>
      <c r="H485" s="195">
        <v>1355.36</v>
      </c>
      <c r="I485" s="196"/>
      <c r="J485" s="195">
        <f t="shared" si="14"/>
        <v>-150.59555555555553</v>
      </c>
      <c r="K485" s="51"/>
      <c r="L485" s="51"/>
      <c r="M485" s="50" t="s">
        <v>485</v>
      </c>
      <c r="N485" s="45"/>
      <c r="O485" s="45"/>
      <c r="P485" s="45"/>
    </row>
    <row r="486" spans="1:16" x14ac:dyDescent="0.25">
      <c r="A486" s="51">
        <f t="shared" si="15"/>
        <v>480</v>
      </c>
      <c r="B486" s="51" t="s">
        <v>15</v>
      </c>
      <c r="C486" s="51" t="s">
        <v>762</v>
      </c>
      <c r="D486" s="70" t="s">
        <v>763</v>
      </c>
      <c r="E486" s="50">
        <v>1</v>
      </c>
      <c r="F486" s="50" t="s">
        <v>23</v>
      </c>
      <c r="G486" s="69">
        <v>1341.76</v>
      </c>
      <c r="H486" s="195">
        <v>1341.76</v>
      </c>
      <c r="I486" s="196"/>
      <c r="J486" s="195">
        <f t="shared" si="14"/>
        <v>-1341.76</v>
      </c>
      <c r="K486" s="51"/>
      <c r="L486" s="51"/>
      <c r="M486" s="50" t="s">
        <v>485</v>
      </c>
      <c r="N486" s="45"/>
      <c r="O486" s="45"/>
      <c r="P486" s="45"/>
    </row>
    <row r="487" spans="1:16" x14ac:dyDescent="0.25">
      <c r="A487" s="51">
        <f t="shared" si="15"/>
        <v>481</v>
      </c>
      <c r="B487" s="51" t="s">
        <v>15</v>
      </c>
      <c r="C487" s="51" t="s">
        <v>1553</v>
      </c>
      <c r="D487" s="225" t="s">
        <v>1554</v>
      </c>
      <c r="E487" s="50">
        <v>96</v>
      </c>
      <c r="F487" s="50" t="s">
        <v>23</v>
      </c>
      <c r="G487" s="69">
        <v>13.333333333333334</v>
      </c>
      <c r="H487" s="195">
        <v>1280</v>
      </c>
      <c r="I487" s="196"/>
      <c r="J487" s="195">
        <f t="shared" si="14"/>
        <v>-13.333333333333334</v>
      </c>
      <c r="K487" s="51"/>
      <c r="L487" s="51"/>
      <c r="M487" s="50" t="s">
        <v>1546</v>
      </c>
      <c r="N487" s="45" t="s">
        <v>1922</v>
      </c>
      <c r="O487" s="45"/>
      <c r="P487" s="45"/>
    </row>
    <row r="488" spans="1:16" x14ac:dyDescent="0.25">
      <c r="A488" s="51">
        <f t="shared" si="15"/>
        <v>482</v>
      </c>
      <c r="B488" s="51" t="s">
        <v>15</v>
      </c>
      <c r="C488" s="51" t="s">
        <v>760</v>
      </c>
      <c r="D488" s="70" t="s">
        <v>761</v>
      </c>
      <c r="E488" s="50">
        <v>1</v>
      </c>
      <c r="F488" s="50" t="s">
        <v>1689</v>
      </c>
      <c r="G488" s="69">
        <v>1272.02</v>
      </c>
      <c r="H488" s="195">
        <v>1272.02</v>
      </c>
      <c r="I488" s="196"/>
      <c r="J488" s="195">
        <f t="shared" si="14"/>
        <v>-1272.02</v>
      </c>
      <c r="K488" s="51"/>
      <c r="L488" s="51"/>
      <c r="M488" s="50" t="s">
        <v>485</v>
      </c>
      <c r="N488" s="45"/>
      <c r="O488" s="45"/>
      <c r="P488" s="45"/>
    </row>
    <row r="489" spans="1:16" x14ac:dyDescent="0.25">
      <c r="A489" s="51">
        <f t="shared" si="15"/>
        <v>483</v>
      </c>
      <c r="B489" s="51" t="s">
        <v>15</v>
      </c>
      <c r="C489" s="51" t="s">
        <v>758</v>
      </c>
      <c r="D489" s="68" t="s">
        <v>759</v>
      </c>
      <c r="E489" s="50">
        <v>3</v>
      </c>
      <c r="F489" s="50" t="s">
        <v>23</v>
      </c>
      <c r="G489" s="69">
        <v>420.83333333333331</v>
      </c>
      <c r="H489" s="195">
        <v>1262.5</v>
      </c>
      <c r="I489" s="196"/>
      <c r="J489" s="195">
        <f t="shared" si="14"/>
        <v>-420.83333333333331</v>
      </c>
      <c r="K489" s="51"/>
      <c r="L489" s="51"/>
      <c r="M489" s="50" t="s">
        <v>485</v>
      </c>
      <c r="N489" s="45"/>
      <c r="O489" s="45"/>
      <c r="P489" s="45"/>
    </row>
    <row r="490" spans="1:16" x14ac:dyDescent="0.25">
      <c r="A490" s="51">
        <f t="shared" si="15"/>
        <v>484</v>
      </c>
      <c r="B490" s="51" t="s">
        <v>15</v>
      </c>
      <c r="C490" s="51" t="s">
        <v>756</v>
      </c>
      <c r="D490" s="70" t="s">
        <v>757</v>
      </c>
      <c r="E490" s="50">
        <v>1</v>
      </c>
      <c r="F490" s="50" t="s">
        <v>23</v>
      </c>
      <c r="G490" s="69">
        <v>1256.24</v>
      </c>
      <c r="H490" s="195">
        <v>1256.24</v>
      </c>
      <c r="I490" s="196"/>
      <c r="J490" s="195">
        <f t="shared" si="14"/>
        <v>-1256.24</v>
      </c>
      <c r="K490" s="51"/>
      <c r="L490" s="51"/>
      <c r="M490" s="50" t="s">
        <v>485</v>
      </c>
      <c r="N490" s="45"/>
      <c r="O490" s="45"/>
      <c r="P490" s="45"/>
    </row>
    <row r="491" spans="1:16" x14ac:dyDescent="0.25">
      <c r="A491" s="51">
        <f t="shared" si="15"/>
        <v>485</v>
      </c>
      <c r="B491" s="51" t="s">
        <v>15</v>
      </c>
      <c r="C491" s="51" t="s">
        <v>754</v>
      </c>
      <c r="D491" s="68" t="s">
        <v>755</v>
      </c>
      <c r="E491" s="50">
        <v>15</v>
      </c>
      <c r="F491" s="50" t="s">
        <v>23</v>
      </c>
      <c r="G491" s="69">
        <v>83.333333333333329</v>
      </c>
      <c r="H491" s="195">
        <v>1250</v>
      </c>
      <c r="I491" s="196"/>
      <c r="J491" s="195">
        <f t="shared" si="14"/>
        <v>-83.333333333333329</v>
      </c>
      <c r="K491" s="51"/>
      <c r="L491" s="51"/>
      <c r="M491" s="50" t="s">
        <v>485</v>
      </c>
      <c r="N491" s="45"/>
      <c r="O491" s="45"/>
      <c r="P491" s="45"/>
    </row>
    <row r="492" spans="1:16" ht="30" x14ac:dyDescent="0.25">
      <c r="A492" s="51">
        <f t="shared" si="15"/>
        <v>486</v>
      </c>
      <c r="B492" s="51" t="s">
        <v>15</v>
      </c>
      <c r="C492" s="51" t="s">
        <v>752</v>
      </c>
      <c r="D492" s="70" t="s">
        <v>753</v>
      </c>
      <c r="E492" s="50">
        <v>2</v>
      </c>
      <c r="F492" s="50" t="s">
        <v>23</v>
      </c>
      <c r="G492" s="69">
        <v>614.05999999999995</v>
      </c>
      <c r="H492" s="195">
        <v>1228.1199999999999</v>
      </c>
      <c r="I492" s="196"/>
      <c r="J492" s="195">
        <f t="shared" si="14"/>
        <v>-614.05999999999995</v>
      </c>
      <c r="K492" s="51"/>
      <c r="L492" s="51"/>
      <c r="M492" s="50" t="s">
        <v>485</v>
      </c>
      <c r="N492" s="45"/>
      <c r="O492" s="45"/>
      <c r="P492" s="45"/>
    </row>
    <row r="493" spans="1:16" x14ac:dyDescent="0.25">
      <c r="A493" s="51">
        <f t="shared" si="15"/>
        <v>487</v>
      </c>
      <c r="B493" s="51" t="s">
        <v>15</v>
      </c>
      <c r="C493" s="51" t="s">
        <v>750</v>
      </c>
      <c r="D493" s="68" t="s">
        <v>751</v>
      </c>
      <c r="E493" s="50">
        <v>50</v>
      </c>
      <c r="F493" s="50" t="s">
        <v>23</v>
      </c>
      <c r="G493" s="69">
        <v>24.533200000000001</v>
      </c>
      <c r="H493" s="195">
        <v>1226.6600000000001</v>
      </c>
      <c r="I493" s="196"/>
      <c r="J493" s="195">
        <f t="shared" si="14"/>
        <v>-24.533200000000001</v>
      </c>
      <c r="K493" s="51"/>
      <c r="L493" s="51"/>
      <c r="M493" s="50" t="s">
        <v>485</v>
      </c>
      <c r="N493" s="45"/>
      <c r="O493" s="45"/>
      <c r="P493" s="45"/>
    </row>
    <row r="494" spans="1:16" x14ac:dyDescent="0.25">
      <c r="A494" s="51">
        <f t="shared" si="15"/>
        <v>488</v>
      </c>
      <c r="B494" s="51" t="s">
        <v>15</v>
      </c>
      <c r="C494" s="51" t="s">
        <v>748</v>
      </c>
      <c r="D494" s="70" t="s">
        <v>749</v>
      </c>
      <c r="E494" s="50">
        <v>1</v>
      </c>
      <c r="F494" s="50" t="s">
        <v>23</v>
      </c>
      <c r="G494" s="69">
        <v>1208.33</v>
      </c>
      <c r="H494" s="195">
        <v>1208.33</v>
      </c>
      <c r="I494" s="196"/>
      <c r="J494" s="195">
        <f t="shared" si="14"/>
        <v>-1208.33</v>
      </c>
      <c r="K494" s="51"/>
      <c r="L494" s="51"/>
      <c r="M494" s="50" t="s">
        <v>485</v>
      </c>
      <c r="N494" s="45"/>
      <c r="O494" s="45"/>
      <c r="P494" s="45"/>
    </row>
    <row r="495" spans="1:16" x14ac:dyDescent="0.25">
      <c r="A495" s="51">
        <f t="shared" si="15"/>
        <v>489</v>
      </c>
      <c r="B495" s="51" t="s">
        <v>15</v>
      </c>
      <c r="C495" s="51" t="s">
        <v>746</v>
      </c>
      <c r="D495" s="68" t="s">
        <v>747</v>
      </c>
      <c r="E495" s="50">
        <v>1</v>
      </c>
      <c r="F495" s="50" t="s">
        <v>23</v>
      </c>
      <c r="G495" s="69">
        <v>1200</v>
      </c>
      <c r="H495" s="195">
        <v>1200</v>
      </c>
      <c r="I495" s="196"/>
      <c r="J495" s="195">
        <f t="shared" si="14"/>
        <v>-1200</v>
      </c>
      <c r="K495" s="51"/>
      <c r="L495" s="51"/>
      <c r="M495" s="50" t="s">
        <v>485</v>
      </c>
      <c r="N495" s="45"/>
      <c r="O495" s="45"/>
      <c r="P495" s="45"/>
    </row>
    <row r="496" spans="1:16" x14ac:dyDescent="0.25">
      <c r="A496" s="51">
        <f t="shared" si="15"/>
        <v>490</v>
      </c>
      <c r="B496" s="51" t="s">
        <v>15</v>
      </c>
      <c r="C496" s="51" t="s">
        <v>744</v>
      </c>
      <c r="D496" s="70" t="s">
        <v>745</v>
      </c>
      <c r="E496" s="50">
        <v>9</v>
      </c>
      <c r="F496" s="50" t="s">
        <v>23</v>
      </c>
      <c r="G496" s="69">
        <v>131.48111111111109</v>
      </c>
      <c r="H496" s="195">
        <v>1183.33</v>
      </c>
      <c r="I496" s="196"/>
      <c r="J496" s="195">
        <f t="shared" si="14"/>
        <v>-131.48111111111109</v>
      </c>
      <c r="K496" s="51"/>
      <c r="L496" s="51"/>
      <c r="M496" s="50" t="s">
        <v>485</v>
      </c>
      <c r="N496" s="45"/>
      <c r="O496" s="45"/>
      <c r="P496" s="45"/>
    </row>
    <row r="497" spans="1:16" x14ac:dyDescent="0.25">
      <c r="A497" s="51">
        <f t="shared" si="15"/>
        <v>491</v>
      </c>
      <c r="B497" s="51" t="s">
        <v>15</v>
      </c>
      <c r="C497" s="51" t="s">
        <v>742</v>
      </c>
      <c r="D497" s="68" t="s">
        <v>743</v>
      </c>
      <c r="E497" s="50">
        <v>6</v>
      </c>
      <c r="F497" s="50" t="s">
        <v>23</v>
      </c>
      <c r="G497" s="69">
        <v>196.34333333333333</v>
      </c>
      <c r="H497" s="195">
        <v>1178.06</v>
      </c>
      <c r="I497" s="196"/>
      <c r="J497" s="195">
        <f t="shared" si="14"/>
        <v>-196.34333333333333</v>
      </c>
      <c r="K497" s="51"/>
      <c r="L497" s="51"/>
      <c r="M497" s="50" t="s">
        <v>485</v>
      </c>
      <c r="N497" s="45"/>
      <c r="O497" s="45"/>
      <c r="P497" s="45"/>
    </row>
    <row r="498" spans="1:16" x14ac:dyDescent="0.25">
      <c r="A498" s="51">
        <f t="shared" si="15"/>
        <v>492</v>
      </c>
      <c r="B498" s="51" t="s">
        <v>15</v>
      </c>
      <c r="C498" s="51" t="s">
        <v>740</v>
      </c>
      <c r="D498" s="70" t="s">
        <v>741</v>
      </c>
      <c r="E498" s="50">
        <v>2</v>
      </c>
      <c r="F498" s="50" t="s">
        <v>23</v>
      </c>
      <c r="G498" s="69">
        <v>588.29999999999995</v>
      </c>
      <c r="H498" s="195">
        <v>1176.5999999999999</v>
      </c>
      <c r="I498" s="196"/>
      <c r="J498" s="195">
        <f t="shared" si="14"/>
        <v>-588.29999999999995</v>
      </c>
      <c r="K498" s="51"/>
      <c r="L498" s="51"/>
      <c r="M498" s="50" t="s">
        <v>485</v>
      </c>
      <c r="N498" s="45"/>
      <c r="O498" s="45"/>
      <c r="P498" s="45"/>
    </row>
    <row r="499" spans="1:16" x14ac:dyDescent="0.25">
      <c r="A499" s="51">
        <f t="shared" si="15"/>
        <v>493</v>
      </c>
      <c r="B499" s="51" t="s">
        <v>15</v>
      </c>
      <c r="C499" s="51" t="s">
        <v>738</v>
      </c>
      <c r="D499" s="68" t="s">
        <v>739</v>
      </c>
      <c r="E499" s="50">
        <v>35</v>
      </c>
      <c r="F499" s="50" t="s">
        <v>23</v>
      </c>
      <c r="G499" s="69">
        <v>32.582571428571434</v>
      </c>
      <c r="H499" s="195">
        <v>1140.3900000000001</v>
      </c>
      <c r="I499" s="196"/>
      <c r="J499" s="195">
        <f t="shared" si="14"/>
        <v>-32.582571428571434</v>
      </c>
      <c r="K499" s="51"/>
      <c r="L499" s="51"/>
      <c r="M499" s="50" t="s">
        <v>485</v>
      </c>
      <c r="N499" s="45"/>
      <c r="O499" s="45"/>
      <c r="P499" s="45"/>
    </row>
    <row r="500" spans="1:16" x14ac:dyDescent="0.25">
      <c r="A500" s="51">
        <f t="shared" si="15"/>
        <v>494</v>
      </c>
      <c r="B500" s="51" t="s">
        <v>15</v>
      </c>
      <c r="C500" s="51" t="s">
        <v>736</v>
      </c>
      <c r="D500" s="70" t="s">
        <v>737</v>
      </c>
      <c r="E500" s="50">
        <v>16</v>
      </c>
      <c r="F500" s="50" t="s">
        <v>23</v>
      </c>
      <c r="G500" s="69">
        <v>70.833124999999995</v>
      </c>
      <c r="H500" s="195">
        <v>1133.33</v>
      </c>
      <c r="I500" s="196"/>
      <c r="J500" s="195">
        <f t="shared" si="14"/>
        <v>-70.833124999999995</v>
      </c>
      <c r="K500" s="51"/>
      <c r="L500" s="51"/>
      <c r="M500" s="50" t="s">
        <v>485</v>
      </c>
      <c r="N500" s="45"/>
      <c r="O500" s="45"/>
      <c r="P500" s="45"/>
    </row>
    <row r="501" spans="1:16" x14ac:dyDescent="0.25">
      <c r="A501" s="51">
        <f t="shared" si="15"/>
        <v>495</v>
      </c>
      <c r="B501" s="51" t="s">
        <v>15</v>
      </c>
      <c r="C501" s="51" t="s">
        <v>734</v>
      </c>
      <c r="D501" s="68" t="s">
        <v>735</v>
      </c>
      <c r="E501" s="50">
        <v>750</v>
      </c>
      <c r="F501" s="50" t="s">
        <v>23</v>
      </c>
      <c r="G501" s="69">
        <v>1.4950000000000001</v>
      </c>
      <c r="H501" s="195">
        <v>1121.25</v>
      </c>
      <c r="I501" s="196"/>
      <c r="J501" s="195">
        <f t="shared" si="14"/>
        <v>-1.4950000000000001</v>
      </c>
      <c r="K501" s="51"/>
      <c r="L501" s="51"/>
      <c r="M501" s="50" t="s">
        <v>485</v>
      </c>
      <c r="N501" s="45"/>
      <c r="O501" s="45"/>
      <c r="P501" s="45"/>
    </row>
    <row r="502" spans="1:16" x14ac:dyDescent="0.25">
      <c r="A502" s="51">
        <f t="shared" si="15"/>
        <v>496</v>
      </c>
      <c r="B502" s="51" t="s">
        <v>15</v>
      </c>
      <c r="C502" s="51" t="s">
        <v>732</v>
      </c>
      <c r="D502" s="70" t="s">
        <v>733</v>
      </c>
      <c r="E502" s="50">
        <v>2</v>
      </c>
      <c r="F502" s="50" t="s">
        <v>23</v>
      </c>
      <c r="G502" s="69">
        <v>558.4</v>
      </c>
      <c r="H502" s="195">
        <v>1116.8</v>
      </c>
      <c r="I502" s="196"/>
      <c r="J502" s="195">
        <f t="shared" si="14"/>
        <v>-558.4</v>
      </c>
      <c r="K502" s="51"/>
      <c r="L502" s="51"/>
      <c r="M502" s="50" t="s">
        <v>485</v>
      </c>
      <c r="N502" s="45"/>
      <c r="O502" s="45"/>
      <c r="P502" s="45"/>
    </row>
    <row r="503" spans="1:16" x14ac:dyDescent="0.25">
      <c r="A503" s="51">
        <f t="shared" si="15"/>
        <v>497</v>
      </c>
      <c r="B503" s="51" t="s">
        <v>15</v>
      </c>
      <c r="C503" s="51" t="s">
        <v>1555</v>
      </c>
      <c r="D503" s="225" t="s">
        <v>1556</v>
      </c>
      <c r="E503" s="50">
        <v>4</v>
      </c>
      <c r="F503" s="50" t="s">
        <v>23</v>
      </c>
      <c r="G503" s="69">
        <v>275</v>
      </c>
      <c r="H503" s="195">
        <v>1100</v>
      </c>
      <c r="I503" s="196"/>
      <c r="J503" s="195">
        <f t="shared" si="14"/>
        <v>-275</v>
      </c>
      <c r="K503" s="51"/>
      <c r="L503" s="51"/>
      <c r="M503" s="50" t="s">
        <v>1546</v>
      </c>
      <c r="N503" s="45" t="s">
        <v>1922</v>
      </c>
      <c r="O503" s="45"/>
      <c r="P503" s="45"/>
    </row>
    <row r="504" spans="1:16" x14ac:dyDescent="0.25">
      <c r="A504" s="51">
        <f t="shared" si="15"/>
        <v>498</v>
      </c>
      <c r="B504" s="51" t="s">
        <v>15</v>
      </c>
      <c r="C504" s="51" t="s">
        <v>730</v>
      </c>
      <c r="D504" s="70" t="s">
        <v>731</v>
      </c>
      <c r="E504" s="50">
        <v>40</v>
      </c>
      <c r="F504" s="50" t="s">
        <v>23</v>
      </c>
      <c r="G504" s="69">
        <v>27</v>
      </c>
      <c r="H504" s="195">
        <v>1080</v>
      </c>
      <c r="I504" s="196"/>
      <c r="J504" s="195">
        <f t="shared" si="14"/>
        <v>-27</v>
      </c>
      <c r="K504" s="51"/>
      <c r="L504" s="51"/>
      <c r="M504" s="50" t="s">
        <v>485</v>
      </c>
      <c r="N504" s="45"/>
      <c r="O504" s="45"/>
      <c r="P504" s="45"/>
    </row>
    <row r="505" spans="1:16" x14ac:dyDescent="0.25">
      <c r="A505" s="51">
        <f t="shared" si="15"/>
        <v>499</v>
      </c>
      <c r="B505" s="51" t="s">
        <v>15</v>
      </c>
      <c r="C505" s="51" t="s">
        <v>1544</v>
      </c>
      <c r="D505" s="225" t="s">
        <v>1545</v>
      </c>
      <c r="E505" s="50">
        <v>2</v>
      </c>
      <c r="F505" s="50" t="s">
        <v>23</v>
      </c>
      <c r="G505" s="69">
        <v>511.57499999999999</v>
      </c>
      <c r="H505" s="195">
        <v>1023.15</v>
      </c>
      <c r="I505" s="196"/>
      <c r="J505" s="195">
        <f t="shared" si="14"/>
        <v>-511.57499999999999</v>
      </c>
      <c r="K505" s="51"/>
      <c r="L505" s="51"/>
      <c r="M505" s="50" t="s">
        <v>1546</v>
      </c>
      <c r="N505" s="45" t="s">
        <v>1922</v>
      </c>
      <c r="O505" s="45"/>
      <c r="P505" s="45"/>
    </row>
    <row r="506" spans="1:16" x14ac:dyDescent="0.25">
      <c r="A506" s="51">
        <f t="shared" si="15"/>
        <v>500</v>
      </c>
      <c r="B506" s="51" t="s">
        <v>15</v>
      </c>
      <c r="C506" s="51" t="s">
        <v>728</v>
      </c>
      <c r="D506" s="70" t="s">
        <v>729</v>
      </c>
      <c r="E506" s="50">
        <v>1</v>
      </c>
      <c r="F506" s="50" t="s">
        <v>23</v>
      </c>
      <c r="G506" s="69">
        <v>1022.77</v>
      </c>
      <c r="H506" s="195">
        <v>1022.77</v>
      </c>
      <c r="I506" s="196"/>
      <c r="J506" s="195">
        <f t="shared" si="14"/>
        <v>-1022.77</v>
      </c>
      <c r="K506" s="51"/>
      <c r="L506" s="51"/>
      <c r="M506" s="50" t="s">
        <v>485</v>
      </c>
      <c r="N506" s="45"/>
      <c r="O506" s="45"/>
      <c r="P506" s="45"/>
    </row>
    <row r="507" spans="1:16" x14ac:dyDescent="0.25">
      <c r="A507" s="51">
        <f t="shared" si="15"/>
        <v>501</v>
      </c>
      <c r="B507" s="51" t="s">
        <v>15</v>
      </c>
      <c r="C507" s="51" t="s">
        <v>726</v>
      </c>
      <c r="D507" s="68" t="s">
        <v>727</v>
      </c>
      <c r="E507" s="50">
        <v>1</v>
      </c>
      <c r="F507" s="50" t="s">
        <v>23</v>
      </c>
      <c r="G507" s="69">
        <v>1000</v>
      </c>
      <c r="H507" s="195">
        <v>1000</v>
      </c>
      <c r="I507" s="196"/>
      <c r="J507" s="195">
        <f t="shared" si="14"/>
        <v>-1000</v>
      </c>
      <c r="K507" s="51"/>
      <c r="L507" s="51"/>
      <c r="M507" s="50" t="s">
        <v>485</v>
      </c>
      <c r="N507" s="45"/>
      <c r="O507" s="45"/>
      <c r="P507" s="45"/>
    </row>
    <row r="508" spans="1:16" x14ac:dyDescent="0.25">
      <c r="A508" s="51">
        <f t="shared" si="15"/>
        <v>502</v>
      </c>
      <c r="B508" s="51" t="s">
        <v>15</v>
      </c>
      <c r="C508" s="51" t="s">
        <v>724</v>
      </c>
      <c r="D508" s="70" t="s">
        <v>725</v>
      </c>
      <c r="E508" s="50">
        <v>1</v>
      </c>
      <c r="F508" s="50" t="s">
        <v>23</v>
      </c>
      <c r="G508" s="69">
        <v>980.76</v>
      </c>
      <c r="H508" s="195">
        <v>980.76</v>
      </c>
      <c r="I508" s="196"/>
      <c r="J508" s="195">
        <f t="shared" si="14"/>
        <v>-980.76</v>
      </c>
      <c r="K508" s="51"/>
      <c r="L508" s="51"/>
      <c r="M508" s="50" t="s">
        <v>485</v>
      </c>
      <c r="N508" s="45"/>
      <c r="O508" s="45"/>
      <c r="P508" s="45"/>
    </row>
    <row r="509" spans="1:16" x14ac:dyDescent="0.25">
      <c r="A509" s="51">
        <f t="shared" si="15"/>
        <v>503</v>
      </c>
      <c r="B509" s="51" t="s">
        <v>15</v>
      </c>
      <c r="C509" s="51" t="s">
        <v>722</v>
      </c>
      <c r="D509" s="68" t="s">
        <v>723</v>
      </c>
      <c r="E509" s="50">
        <v>11</v>
      </c>
      <c r="F509" s="50" t="s">
        <v>23</v>
      </c>
      <c r="G509" s="69">
        <v>88.86363636363636</v>
      </c>
      <c r="H509" s="195">
        <v>977.5</v>
      </c>
      <c r="I509" s="196"/>
      <c r="J509" s="195">
        <f t="shared" si="14"/>
        <v>-88.86363636363636</v>
      </c>
      <c r="K509" s="51"/>
      <c r="L509" s="51"/>
      <c r="M509" s="50" t="s">
        <v>485</v>
      </c>
      <c r="N509" s="45"/>
      <c r="O509" s="45"/>
      <c r="P509" s="45"/>
    </row>
    <row r="510" spans="1:16" x14ac:dyDescent="0.25">
      <c r="A510" s="51">
        <f t="shared" si="15"/>
        <v>504</v>
      </c>
      <c r="B510" s="51" t="s">
        <v>15</v>
      </c>
      <c r="C510" s="51" t="s">
        <v>720</v>
      </c>
      <c r="D510" s="70" t="s">
        <v>721</v>
      </c>
      <c r="E510" s="50">
        <v>1</v>
      </c>
      <c r="F510" s="50" t="s">
        <v>23</v>
      </c>
      <c r="G510" s="69">
        <v>950</v>
      </c>
      <c r="H510" s="195">
        <v>950</v>
      </c>
      <c r="I510" s="196"/>
      <c r="J510" s="195">
        <f t="shared" si="14"/>
        <v>-950</v>
      </c>
      <c r="K510" s="51"/>
      <c r="L510" s="51"/>
      <c r="M510" s="50" t="s">
        <v>485</v>
      </c>
      <c r="N510" s="45"/>
      <c r="O510" s="45"/>
      <c r="P510" s="45"/>
    </row>
    <row r="511" spans="1:16" x14ac:dyDescent="0.25">
      <c r="A511" s="51">
        <f t="shared" si="15"/>
        <v>505</v>
      </c>
      <c r="B511" s="51" t="s">
        <v>15</v>
      </c>
      <c r="C511" s="51" t="s">
        <v>718</v>
      </c>
      <c r="D511" s="68" t="s">
        <v>719</v>
      </c>
      <c r="E511" s="50">
        <v>2</v>
      </c>
      <c r="F511" s="50" t="s">
        <v>23</v>
      </c>
      <c r="G511" s="69">
        <v>470</v>
      </c>
      <c r="H511" s="195">
        <v>940</v>
      </c>
      <c r="I511" s="196"/>
      <c r="J511" s="195">
        <f t="shared" si="14"/>
        <v>-470</v>
      </c>
      <c r="K511" s="51"/>
      <c r="L511" s="51"/>
      <c r="M511" s="50" t="s">
        <v>485</v>
      </c>
      <c r="N511" s="45"/>
      <c r="O511" s="45"/>
      <c r="P511" s="45"/>
    </row>
    <row r="512" spans="1:16" x14ac:dyDescent="0.25">
      <c r="A512" s="51">
        <f t="shared" si="15"/>
        <v>506</v>
      </c>
      <c r="B512" s="51" t="s">
        <v>15</v>
      </c>
      <c r="C512" s="51" t="s">
        <v>716</v>
      </c>
      <c r="D512" s="70" t="s">
        <v>717</v>
      </c>
      <c r="E512" s="50">
        <v>4</v>
      </c>
      <c r="F512" s="50" t="s">
        <v>23</v>
      </c>
      <c r="G512" s="69">
        <v>234.99</v>
      </c>
      <c r="H512" s="195">
        <v>939.96</v>
      </c>
      <c r="I512" s="196"/>
      <c r="J512" s="195">
        <f t="shared" si="14"/>
        <v>-234.99</v>
      </c>
      <c r="K512" s="51"/>
      <c r="L512" s="51"/>
      <c r="M512" s="50" t="s">
        <v>485</v>
      </c>
      <c r="N512" s="45"/>
      <c r="O512" s="45"/>
      <c r="P512" s="45"/>
    </row>
    <row r="513" spans="1:16" x14ac:dyDescent="0.25">
      <c r="A513" s="51">
        <f t="shared" si="15"/>
        <v>507</v>
      </c>
      <c r="B513" s="51" t="s">
        <v>15</v>
      </c>
      <c r="C513" s="51" t="s">
        <v>714</v>
      </c>
      <c r="D513" s="68" t="s">
        <v>715</v>
      </c>
      <c r="E513" s="50">
        <v>7</v>
      </c>
      <c r="F513" s="50" t="s">
        <v>23</v>
      </c>
      <c r="G513" s="69">
        <v>134.07428571428571</v>
      </c>
      <c r="H513" s="195">
        <v>938.52</v>
      </c>
      <c r="I513" s="196"/>
      <c r="J513" s="195">
        <f t="shared" si="14"/>
        <v>-134.07428571428571</v>
      </c>
      <c r="K513" s="51"/>
      <c r="L513" s="51"/>
      <c r="M513" s="50" t="s">
        <v>485</v>
      </c>
      <c r="N513" s="45"/>
      <c r="O513" s="45"/>
      <c r="P513" s="45"/>
    </row>
    <row r="514" spans="1:16" x14ac:dyDescent="0.25">
      <c r="A514" s="51">
        <f t="shared" si="15"/>
        <v>508</v>
      </c>
      <c r="B514" s="51" t="s">
        <v>15</v>
      </c>
      <c r="C514" s="51" t="s">
        <v>712</v>
      </c>
      <c r="D514" s="70" t="s">
        <v>713</v>
      </c>
      <c r="E514" s="50">
        <v>100</v>
      </c>
      <c r="F514" s="50" t="s">
        <v>23</v>
      </c>
      <c r="G514" s="69">
        <v>9.1</v>
      </c>
      <c r="H514" s="195">
        <v>910</v>
      </c>
      <c r="I514" s="196"/>
      <c r="J514" s="195">
        <f t="shared" si="14"/>
        <v>-9.1</v>
      </c>
      <c r="K514" s="51"/>
      <c r="L514" s="51"/>
      <c r="M514" s="50" t="s">
        <v>485</v>
      </c>
      <c r="N514" s="45"/>
      <c r="O514" s="45"/>
      <c r="P514" s="45"/>
    </row>
    <row r="515" spans="1:16" x14ac:dyDescent="0.25">
      <c r="A515" s="51">
        <f t="shared" si="15"/>
        <v>509</v>
      </c>
      <c r="B515" s="51" t="s">
        <v>15</v>
      </c>
      <c r="C515" s="51" t="s">
        <v>710</v>
      </c>
      <c r="D515" s="68" t="s">
        <v>711</v>
      </c>
      <c r="E515" s="50">
        <v>9</v>
      </c>
      <c r="F515" s="50" t="s">
        <v>23</v>
      </c>
      <c r="G515" s="69">
        <v>100</v>
      </c>
      <c r="H515" s="195">
        <v>900</v>
      </c>
      <c r="I515" s="196"/>
      <c r="J515" s="195">
        <f t="shared" si="14"/>
        <v>-100</v>
      </c>
      <c r="K515" s="51"/>
      <c r="L515" s="51"/>
      <c r="M515" s="50" t="s">
        <v>485</v>
      </c>
      <c r="N515" s="45"/>
      <c r="O515" s="45"/>
      <c r="P515" s="45"/>
    </row>
    <row r="516" spans="1:16" x14ac:dyDescent="0.25">
      <c r="A516" s="51">
        <f t="shared" si="15"/>
        <v>510</v>
      </c>
      <c r="B516" s="51" t="s">
        <v>15</v>
      </c>
      <c r="C516" s="51" t="s">
        <v>708</v>
      </c>
      <c r="D516" s="70" t="s">
        <v>709</v>
      </c>
      <c r="E516" s="50">
        <v>13</v>
      </c>
      <c r="F516" s="50" t="s">
        <v>23</v>
      </c>
      <c r="G516" s="69">
        <v>66.7</v>
      </c>
      <c r="H516" s="195">
        <v>867.1</v>
      </c>
      <c r="I516" s="196"/>
      <c r="J516" s="195">
        <f t="shared" si="14"/>
        <v>-66.7</v>
      </c>
      <c r="K516" s="51"/>
      <c r="L516" s="51"/>
      <c r="M516" s="50" t="s">
        <v>485</v>
      </c>
      <c r="N516" s="45"/>
      <c r="O516" s="45"/>
      <c r="P516" s="45"/>
    </row>
    <row r="517" spans="1:16" x14ac:dyDescent="0.25">
      <c r="A517" s="51">
        <f t="shared" si="15"/>
        <v>511</v>
      </c>
      <c r="B517" s="51" t="s">
        <v>15</v>
      </c>
      <c r="C517" s="51" t="s">
        <v>706</v>
      </c>
      <c r="D517" s="68" t="s">
        <v>707</v>
      </c>
      <c r="E517" s="50">
        <v>1</v>
      </c>
      <c r="F517" s="50" t="s">
        <v>23</v>
      </c>
      <c r="G517" s="69">
        <v>852.05</v>
      </c>
      <c r="H517" s="195">
        <v>852.05</v>
      </c>
      <c r="I517" s="196"/>
      <c r="J517" s="195">
        <f t="shared" si="14"/>
        <v>-852.05</v>
      </c>
      <c r="K517" s="51"/>
      <c r="L517" s="51"/>
      <c r="M517" s="50" t="s">
        <v>485</v>
      </c>
      <c r="N517" s="45"/>
      <c r="O517" s="45"/>
      <c r="P517" s="45"/>
    </row>
    <row r="518" spans="1:16" x14ac:dyDescent="0.25">
      <c r="A518" s="51">
        <f t="shared" si="15"/>
        <v>512</v>
      </c>
      <c r="B518" s="51" t="s">
        <v>15</v>
      </c>
      <c r="C518" s="51" t="s">
        <v>704</v>
      </c>
      <c r="D518" s="70" t="s">
        <v>705</v>
      </c>
      <c r="E518" s="50">
        <v>2</v>
      </c>
      <c r="F518" s="50" t="s">
        <v>23</v>
      </c>
      <c r="G518" s="69">
        <v>422.16</v>
      </c>
      <c r="H518" s="195">
        <v>844.32</v>
      </c>
      <c r="I518" s="196"/>
      <c r="J518" s="195">
        <f t="shared" si="14"/>
        <v>-422.16</v>
      </c>
      <c r="K518" s="51"/>
      <c r="L518" s="51"/>
      <c r="M518" s="50" t="s">
        <v>485</v>
      </c>
      <c r="N518" s="45"/>
      <c r="O518" s="45"/>
      <c r="P518" s="45"/>
    </row>
    <row r="519" spans="1:16" x14ac:dyDescent="0.25">
      <c r="A519" s="51">
        <f t="shared" si="15"/>
        <v>513</v>
      </c>
      <c r="B519" s="51" t="s">
        <v>15</v>
      </c>
      <c r="C519" s="51" t="s">
        <v>702</v>
      </c>
      <c r="D519" s="68" t="s">
        <v>703</v>
      </c>
      <c r="E519" s="50">
        <v>15</v>
      </c>
      <c r="F519" s="50" t="s">
        <v>23</v>
      </c>
      <c r="G519" s="69">
        <v>56.077999999999996</v>
      </c>
      <c r="H519" s="195">
        <v>841.17</v>
      </c>
      <c r="I519" s="196"/>
      <c r="J519" s="195">
        <f t="shared" si="14"/>
        <v>-56.077999999999996</v>
      </c>
      <c r="K519" s="51"/>
      <c r="L519" s="51"/>
      <c r="M519" s="50" t="s">
        <v>485</v>
      </c>
      <c r="N519" s="45"/>
      <c r="O519" s="45"/>
      <c r="P519" s="45"/>
    </row>
    <row r="520" spans="1:16" x14ac:dyDescent="0.25">
      <c r="A520" s="51">
        <f t="shared" si="15"/>
        <v>514</v>
      </c>
      <c r="B520" s="51" t="s">
        <v>15</v>
      </c>
      <c r="C520" s="51" t="s">
        <v>700</v>
      </c>
      <c r="D520" s="70" t="s">
        <v>701</v>
      </c>
      <c r="E520" s="50">
        <v>12</v>
      </c>
      <c r="F520" s="50" t="s">
        <v>1689</v>
      </c>
      <c r="G520" s="69">
        <v>68.292500000000004</v>
      </c>
      <c r="H520" s="195">
        <v>819.51</v>
      </c>
      <c r="I520" s="196"/>
      <c r="J520" s="195">
        <f t="shared" ref="J520:J583" si="16">I520-G520</f>
        <v>-68.292500000000004</v>
      </c>
      <c r="K520" s="51"/>
      <c r="L520" s="51"/>
      <c r="M520" s="50" t="s">
        <v>485</v>
      </c>
      <c r="N520" s="45"/>
      <c r="O520" s="45"/>
      <c r="P520" s="45"/>
    </row>
    <row r="521" spans="1:16" x14ac:dyDescent="0.25">
      <c r="A521" s="51">
        <f t="shared" ref="A521:A584" si="17">A520+1</f>
        <v>515</v>
      </c>
      <c r="B521" s="51" t="s">
        <v>15</v>
      </c>
      <c r="C521" s="51" t="s">
        <v>698</v>
      </c>
      <c r="D521" s="68" t="s">
        <v>699</v>
      </c>
      <c r="E521" s="50">
        <v>1</v>
      </c>
      <c r="F521" s="50" t="s">
        <v>23</v>
      </c>
      <c r="G521" s="69">
        <v>803.85</v>
      </c>
      <c r="H521" s="195">
        <v>803.85</v>
      </c>
      <c r="I521" s="196"/>
      <c r="J521" s="195">
        <f t="shared" si="16"/>
        <v>-803.85</v>
      </c>
      <c r="K521" s="51"/>
      <c r="L521" s="51"/>
      <c r="M521" s="50" t="s">
        <v>485</v>
      </c>
      <c r="N521" s="45"/>
      <c r="O521" s="45"/>
      <c r="P521" s="45"/>
    </row>
    <row r="522" spans="1:16" x14ac:dyDescent="0.25">
      <c r="A522" s="51">
        <f t="shared" si="17"/>
        <v>516</v>
      </c>
      <c r="B522" s="51" t="s">
        <v>15</v>
      </c>
      <c r="C522" s="51" t="s">
        <v>696</v>
      </c>
      <c r="D522" s="70" t="s">
        <v>697</v>
      </c>
      <c r="E522" s="50">
        <v>10</v>
      </c>
      <c r="F522" s="50" t="s">
        <v>23</v>
      </c>
      <c r="G522" s="69">
        <v>80</v>
      </c>
      <c r="H522" s="195">
        <v>800</v>
      </c>
      <c r="I522" s="196"/>
      <c r="J522" s="195">
        <f t="shared" si="16"/>
        <v>-80</v>
      </c>
      <c r="K522" s="51"/>
      <c r="L522" s="51"/>
      <c r="M522" s="50" t="s">
        <v>485</v>
      </c>
      <c r="N522" s="45"/>
      <c r="O522" s="45"/>
      <c r="P522" s="45"/>
    </row>
    <row r="523" spans="1:16" x14ac:dyDescent="0.25">
      <c r="A523" s="51">
        <f t="shared" si="17"/>
        <v>517</v>
      </c>
      <c r="B523" s="51" t="s">
        <v>15</v>
      </c>
      <c r="C523" s="51" t="s">
        <v>694</v>
      </c>
      <c r="D523" s="68" t="s">
        <v>695</v>
      </c>
      <c r="E523" s="50">
        <v>1</v>
      </c>
      <c r="F523" s="50" t="s">
        <v>23</v>
      </c>
      <c r="G523" s="69">
        <v>798</v>
      </c>
      <c r="H523" s="195">
        <v>798</v>
      </c>
      <c r="I523" s="196"/>
      <c r="J523" s="195">
        <f t="shared" si="16"/>
        <v>-798</v>
      </c>
      <c r="K523" s="51"/>
      <c r="L523" s="51"/>
      <c r="M523" s="50" t="s">
        <v>485</v>
      </c>
      <c r="N523" s="45"/>
      <c r="O523" s="45"/>
      <c r="P523" s="45"/>
    </row>
    <row r="524" spans="1:16" x14ac:dyDescent="0.25">
      <c r="A524" s="51">
        <f t="shared" si="17"/>
        <v>518</v>
      </c>
      <c r="B524" s="51" t="s">
        <v>15</v>
      </c>
      <c r="C524" s="51" t="s">
        <v>692</v>
      </c>
      <c r="D524" s="70" t="s">
        <v>693</v>
      </c>
      <c r="E524" s="50">
        <v>2</v>
      </c>
      <c r="F524" s="50" t="s">
        <v>23</v>
      </c>
      <c r="G524" s="69">
        <v>395.83499999999998</v>
      </c>
      <c r="H524" s="195">
        <v>791.67</v>
      </c>
      <c r="I524" s="196"/>
      <c r="J524" s="195">
        <f t="shared" si="16"/>
        <v>-395.83499999999998</v>
      </c>
      <c r="K524" s="51"/>
      <c r="L524" s="51"/>
      <c r="M524" s="50" t="s">
        <v>485</v>
      </c>
      <c r="N524" s="45"/>
      <c r="O524" s="45"/>
      <c r="P524" s="45"/>
    </row>
    <row r="525" spans="1:16" x14ac:dyDescent="0.25">
      <c r="A525" s="51">
        <f t="shared" si="17"/>
        <v>519</v>
      </c>
      <c r="B525" s="51" t="s">
        <v>15</v>
      </c>
      <c r="C525" s="51" t="s">
        <v>690</v>
      </c>
      <c r="D525" s="68" t="s">
        <v>691</v>
      </c>
      <c r="E525" s="50">
        <v>2</v>
      </c>
      <c r="F525" s="50" t="s">
        <v>23</v>
      </c>
      <c r="G525" s="69">
        <v>394.55</v>
      </c>
      <c r="H525" s="195">
        <v>789.1</v>
      </c>
      <c r="I525" s="196"/>
      <c r="J525" s="195">
        <f t="shared" si="16"/>
        <v>-394.55</v>
      </c>
      <c r="K525" s="51"/>
      <c r="L525" s="51"/>
      <c r="M525" s="50" t="s">
        <v>485</v>
      </c>
      <c r="N525" s="45"/>
      <c r="O525" s="45"/>
      <c r="P525" s="45"/>
    </row>
    <row r="526" spans="1:16" x14ac:dyDescent="0.25">
      <c r="A526" s="51">
        <f t="shared" si="17"/>
        <v>520</v>
      </c>
      <c r="B526" s="51" t="s">
        <v>15</v>
      </c>
      <c r="C526" s="51" t="s">
        <v>688</v>
      </c>
      <c r="D526" s="70" t="s">
        <v>689</v>
      </c>
      <c r="E526" s="50">
        <v>2</v>
      </c>
      <c r="F526" s="50" t="s">
        <v>23</v>
      </c>
      <c r="G526" s="69">
        <v>394.16500000000002</v>
      </c>
      <c r="H526" s="195">
        <v>788.33</v>
      </c>
      <c r="I526" s="196"/>
      <c r="J526" s="195">
        <f t="shared" si="16"/>
        <v>-394.16500000000002</v>
      </c>
      <c r="K526" s="51"/>
      <c r="L526" s="51"/>
      <c r="M526" s="50" t="s">
        <v>485</v>
      </c>
      <c r="N526" s="45"/>
      <c r="O526" s="45"/>
      <c r="P526" s="45"/>
    </row>
    <row r="527" spans="1:16" x14ac:dyDescent="0.25">
      <c r="A527" s="51">
        <f t="shared" si="17"/>
        <v>521</v>
      </c>
      <c r="B527" s="51" t="s">
        <v>15</v>
      </c>
      <c r="C527" s="51" t="s">
        <v>686</v>
      </c>
      <c r="D527" s="68" t="s">
        <v>687</v>
      </c>
      <c r="E527" s="50">
        <v>36</v>
      </c>
      <c r="F527" s="50" t="s">
        <v>23</v>
      </c>
      <c r="G527" s="69">
        <v>21.735833333333332</v>
      </c>
      <c r="H527" s="195">
        <v>782.49</v>
      </c>
      <c r="I527" s="196"/>
      <c r="J527" s="195">
        <f t="shared" si="16"/>
        <v>-21.735833333333332</v>
      </c>
      <c r="K527" s="51"/>
      <c r="L527" s="51"/>
      <c r="M527" s="50" t="s">
        <v>485</v>
      </c>
      <c r="N527" s="45"/>
      <c r="O527" s="45"/>
      <c r="P527" s="45"/>
    </row>
    <row r="528" spans="1:16" x14ac:dyDescent="0.25">
      <c r="A528" s="51">
        <f t="shared" si="17"/>
        <v>522</v>
      </c>
      <c r="B528" s="51" t="s">
        <v>15</v>
      </c>
      <c r="C528" s="51" t="s">
        <v>684</v>
      </c>
      <c r="D528" s="70" t="s">
        <v>685</v>
      </c>
      <c r="E528" s="50">
        <v>18</v>
      </c>
      <c r="F528" s="50" t="s">
        <v>23</v>
      </c>
      <c r="G528" s="69">
        <v>43.083333333333336</v>
      </c>
      <c r="H528" s="195">
        <v>775.5</v>
      </c>
      <c r="I528" s="196"/>
      <c r="J528" s="195">
        <f t="shared" si="16"/>
        <v>-43.083333333333336</v>
      </c>
      <c r="K528" s="51"/>
      <c r="L528" s="51"/>
      <c r="M528" s="50" t="s">
        <v>485</v>
      </c>
      <c r="N528" s="45"/>
      <c r="O528" s="45"/>
      <c r="P528" s="45"/>
    </row>
    <row r="529" spans="1:16" x14ac:dyDescent="0.25">
      <c r="A529" s="51">
        <f t="shared" si="17"/>
        <v>523</v>
      </c>
      <c r="B529" s="51" t="s">
        <v>15</v>
      </c>
      <c r="C529" s="51" t="s">
        <v>682</v>
      </c>
      <c r="D529" s="68" t="s">
        <v>683</v>
      </c>
      <c r="E529" s="50">
        <v>9</v>
      </c>
      <c r="F529" s="50" t="s">
        <v>23</v>
      </c>
      <c r="G529" s="69">
        <v>85.751111111111115</v>
      </c>
      <c r="H529" s="195">
        <v>771.76</v>
      </c>
      <c r="I529" s="196"/>
      <c r="J529" s="195">
        <f t="shared" si="16"/>
        <v>-85.751111111111115</v>
      </c>
      <c r="K529" s="51"/>
      <c r="L529" s="51"/>
      <c r="M529" s="50" t="s">
        <v>485</v>
      </c>
      <c r="N529" s="45"/>
      <c r="O529" s="45"/>
      <c r="P529" s="45"/>
    </row>
    <row r="530" spans="1:16" x14ac:dyDescent="0.25">
      <c r="A530" s="51">
        <f t="shared" si="17"/>
        <v>524</v>
      </c>
      <c r="B530" s="51" t="s">
        <v>15</v>
      </c>
      <c r="C530" s="51" t="s">
        <v>680</v>
      </c>
      <c r="D530" s="70" t="s">
        <v>681</v>
      </c>
      <c r="E530" s="50">
        <v>52</v>
      </c>
      <c r="F530" s="50" t="s">
        <v>23</v>
      </c>
      <c r="G530" s="69">
        <v>14.833461538461538</v>
      </c>
      <c r="H530" s="195">
        <v>771.34</v>
      </c>
      <c r="I530" s="196"/>
      <c r="J530" s="195">
        <f t="shared" si="16"/>
        <v>-14.833461538461538</v>
      </c>
      <c r="K530" s="51"/>
      <c r="L530" s="51"/>
      <c r="M530" s="50" t="s">
        <v>485</v>
      </c>
      <c r="N530" s="45"/>
      <c r="O530" s="45"/>
      <c r="P530" s="45"/>
    </row>
    <row r="531" spans="1:16" x14ac:dyDescent="0.25">
      <c r="A531" s="51">
        <f t="shared" si="17"/>
        <v>525</v>
      </c>
      <c r="B531" s="51" t="s">
        <v>15</v>
      </c>
      <c r="C531" s="51" t="s">
        <v>678</v>
      </c>
      <c r="D531" s="68" t="s">
        <v>679</v>
      </c>
      <c r="E531" s="50">
        <v>8</v>
      </c>
      <c r="F531" s="50" t="s">
        <v>23</v>
      </c>
      <c r="G531" s="69">
        <v>95.832499999999996</v>
      </c>
      <c r="H531" s="195">
        <v>766.66</v>
      </c>
      <c r="I531" s="196"/>
      <c r="J531" s="195">
        <f t="shared" si="16"/>
        <v>-95.832499999999996</v>
      </c>
      <c r="K531" s="51"/>
      <c r="L531" s="51"/>
      <c r="M531" s="50" t="s">
        <v>485</v>
      </c>
      <c r="N531" s="45"/>
      <c r="O531" s="45"/>
      <c r="P531" s="45"/>
    </row>
    <row r="532" spans="1:16" x14ac:dyDescent="0.25">
      <c r="A532" s="51">
        <f t="shared" si="17"/>
        <v>526</v>
      </c>
      <c r="B532" s="51" t="s">
        <v>15</v>
      </c>
      <c r="C532" s="51" t="s">
        <v>676</v>
      </c>
      <c r="D532" s="70" t="s">
        <v>677</v>
      </c>
      <c r="E532" s="50">
        <v>1</v>
      </c>
      <c r="F532" s="50" t="s">
        <v>23</v>
      </c>
      <c r="G532" s="69">
        <v>755.83</v>
      </c>
      <c r="H532" s="195">
        <v>755.83</v>
      </c>
      <c r="I532" s="196"/>
      <c r="J532" s="195">
        <f t="shared" si="16"/>
        <v>-755.83</v>
      </c>
      <c r="K532" s="51"/>
      <c r="L532" s="51"/>
      <c r="M532" s="50" t="s">
        <v>485</v>
      </c>
      <c r="N532" s="45"/>
      <c r="O532" s="45"/>
      <c r="P532" s="45"/>
    </row>
    <row r="533" spans="1:16" x14ac:dyDescent="0.25">
      <c r="A533" s="51">
        <f t="shared" si="17"/>
        <v>527</v>
      </c>
      <c r="B533" s="51" t="s">
        <v>15</v>
      </c>
      <c r="C533" s="51" t="s">
        <v>674</v>
      </c>
      <c r="D533" s="68" t="s">
        <v>675</v>
      </c>
      <c r="E533" s="50">
        <v>0.85699999999999998</v>
      </c>
      <c r="F533" s="50" t="s">
        <v>59</v>
      </c>
      <c r="G533" s="69">
        <v>850.00000000000011</v>
      </c>
      <c r="H533" s="195">
        <v>728.45</v>
      </c>
      <c r="I533" s="196"/>
      <c r="J533" s="195">
        <f t="shared" si="16"/>
        <v>-850.00000000000011</v>
      </c>
      <c r="K533" s="51"/>
      <c r="L533" s="51"/>
      <c r="M533" s="50" t="s">
        <v>485</v>
      </c>
      <c r="N533" s="45"/>
      <c r="O533" s="45"/>
      <c r="P533" s="45"/>
    </row>
    <row r="534" spans="1:16" x14ac:dyDescent="0.25">
      <c r="A534" s="51">
        <f t="shared" si="17"/>
        <v>528</v>
      </c>
      <c r="B534" s="51" t="s">
        <v>15</v>
      </c>
      <c r="C534" s="51" t="s">
        <v>672</v>
      </c>
      <c r="D534" s="70" t="s">
        <v>673</v>
      </c>
      <c r="E534" s="50">
        <v>1</v>
      </c>
      <c r="F534" s="50" t="s">
        <v>23</v>
      </c>
      <c r="G534" s="69">
        <v>700</v>
      </c>
      <c r="H534" s="195">
        <v>700</v>
      </c>
      <c r="I534" s="196"/>
      <c r="J534" s="195">
        <f t="shared" si="16"/>
        <v>-700</v>
      </c>
      <c r="K534" s="51"/>
      <c r="L534" s="51"/>
      <c r="M534" s="50" t="s">
        <v>485</v>
      </c>
      <c r="N534" s="45"/>
      <c r="O534" s="45"/>
      <c r="P534" s="45"/>
    </row>
    <row r="535" spans="1:16" x14ac:dyDescent="0.25">
      <c r="A535" s="51">
        <f t="shared" si="17"/>
        <v>529</v>
      </c>
      <c r="B535" s="51" t="s">
        <v>15</v>
      </c>
      <c r="C535" s="51" t="s">
        <v>670</v>
      </c>
      <c r="D535" s="68" t="s">
        <v>671</v>
      </c>
      <c r="E535" s="50">
        <v>1</v>
      </c>
      <c r="F535" s="50" t="s">
        <v>23</v>
      </c>
      <c r="G535" s="69">
        <v>699.58</v>
      </c>
      <c r="H535" s="195">
        <v>699.58</v>
      </c>
      <c r="I535" s="196"/>
      <c r="J535" s="195">
        <f t="shared" si="16"/>
        <v>-699.58</v>
      </c>
      <c r="K535" s="51"/>
      <c r="L535" s="51"/>
      <c r="M535" s="50" t="s">
        <v>485</v>
      </c>
      <c r="N535" s="45"/>
      <c r="O535" s="45"/>
      <c r="P535" s="45"/>
    </row>
    <row r="536" spans="1:16" x14ac:dyDescent="0.25">
      <c r="A536" s="51">
        <f t="shared" si="17"/>
        <v>530</v>
      </c>
      <c r="B536" s="51" t="s">
        <v>15</v>
      </c>
      <c r="C536" s="51" t="s">
        <v>668</v>
      </c>
      <c r="D536" s="70" t="s">
        <v>669</v>
      </c>
      <c r="E536" s="50">
        <v>16</v>
      </c>
      <c r="F536" s="50" t="s">
        <v>23</v>
      </c>
      <c r="G536" s="69">
        <v>43.55</v>
      </c>
      <c r="H536" s="195">
        <v>696.8</v>
      </c>
      <c r="I536" s="196"/>
      <c r="J536" s="195">
        <f t="shared" si="16"/>
        <v>-43.55</v>
      </c>
      <c r="K536" s="51"/>
      <c r="L536" s="51"/>
      <c r="M536" s="50" t="s">
        <v>485</v>
      </c>
      <c r="N536" s="45"/>
      <c r="O536" s="45"/>
      <c r="P536" s="45"/>
    </row>
    <row r="537" spans="1:16" x14ac:dyDescent="0.25">
      <c r="A537" s="51">
        <f t="shared" si="17"/>
        <v>531</v>
      </c>
      <c r="B537" s="51" t="s">
        <v>15</v>
      </c>
      <c r="C537" s="51" t="s">
        <v>666</v>
      </c>
      <c r="D537" s="70" t="s">
        <v>667</v>
      </c>
      <c r="E537" s="50">
        <v>1</v>
      </c>
      <c r="F537" s="50" t="s">
        <v>291</v>
      </c>
      <c r="G537" s="71">
        <v>696.67</v>
      </c>
      <c r="H537" s="195">
        <v>696.67</v>
      </c>
      <c r="I537" s="196"/>
      <c r="J537" s="195">
        <f t="shared" si="16"/>
        <v>-696.67</v>
      </c>
      <c r="K537" s="51"/>
      <c r="L537" s="51"/>
      <c r="M537" s="50" t="s">
        <v>485</v>
      </c>
      <c r="N537" s="45"/>
      <c r="O537" s="45"/>
      <c r="P537" s="45"/>
    </row>
    <row r="538" spans="1:16" x14ac:dyDescent="0.25">
      <c r="A538" s="51">
        <f t="shared" si="17"/>
        <v>532</v>
      </c>
      <c r="B538" s="51" t="s">
        <v>15</v>
      </c>
      <c r="C538" s="51">
        <v>90000001786</v>
      </c>
      <c r="D538" s="70" t="s">
        <v>667</v>
      </c>
      <c r="E538" s="50">
        <v>1</v>
      </c>
      <c r="F538" s="50" t="s">
        <v>23</v>
      </c>
      <c r="G538" s="71">
        <v>696.67</v>
      </c>
      <c r="H538" s="195">
        <v>696.67</v>
      </c>
      <c r="I538" s="196"/>
      <c r="J538" s="195">
        <f t="shared" si="16"/>
        <v>-696.67</v>
      </c>
      <c r="K538" s="51"/>
      <c r="L538" s="51"/>
      <c r="M538" s="50" t="s">
        <v>1546</v>
      </c>
      <c r="N538" s="45"/>
      <c r="O538" s="45"/>
      <c r="P538" s="45"/>
    </row>
    <row r="539" spans="1:16" x14ac:dyDescent="0.25">
      <c r="A539" s="51">
        <f t="shared" si="17"/>
        <v>533</v>
      </c>
      <c r="B539" s="51" t="s">
        <v>15</v>
      </c>
      <c r="C539" s="51" t="s">
        <v>664</v>
      </c>
      <c r="D539" s="70" t="s">
        <v>665</v>
      </c>
      <c r="E539" s="50">
        <v>2</v>
      </c>
      <c r="F539" s="50" t="s">
        <v>23</v>
      </c>
      <c r="G539" s="71">
        <v>345.83499999999998</v>
      </c>
      <c r="H539" s="195">
        <v>691.67</v>
      </c>
      <c r="I539" s="196"/>
      <c r="J539" s="195">
        <f t="shared" si="16"/>
        <v>-345.83499999999998</v>
      </c>
      <c r="K539" s="51"/>
      <c r="L539" s="51"/>
      <c r="M539" s="50" t="s">
        <v>485</v>
      </c>
      <c r="N539" s="45"/>
      <c r="O539" s="45"/>
      <c r="P539" s="45"/>
    </row>
    <row r="540" spans="1:16" x14ac:dyDescent="0.25">
      <c r="A540" s="51">
        <f t="shared" si="17"/>
        <v>534</v>
      </c>
      <c r="B540" s="51" t="s">
        <v>15</v>
      </c>
      <c r="C540" s="51" t="s">
        <v>662</v>
      </c>
      <c r="D540" s="70" t="s">
        <v>663</v>
      </c>
      <c r="E540" s="50">
        <v>3</v>
      </c>
      <c r="F540" s="50" t="s">
        <v>23</v>
      </c>
      <c r="G540" s="71">
        <v>230.13666666666666</v>
      </c>
      <c r="H540" s="195">
        <v>690.41</v>
      </c>
      <c r="I540" s="196"/>
      <c r="J540" s="195">
        <f t="shared" si="16"/>
        <v>-230.13666666666666</v>
      </c>
      <c r="K540" s="51"/>
      <c r="L540" s="51"/>
      <c r="M540" s="50" t="s">
        <v>485</v>
      </c>
      <c r="N540" s="45"/>
      <c r="O540" s="45"/>
      <c r="P540" s="45"/>
    </row>
    <row r="541" spans="1:16" x14ac:dyDescent="0.25">
      <c r="A541" s="51">
        <f t="shared" si="17"/>
        <v>535</v>
      </c>
      <c r="B541" s="51" t="s">
        <v>15</v>
      </c>
      <c r="C541" s="51" t="s">
        <v>660</v>
      </c>
      <c r="D541" s="70" t="s">
        <v>661</v>
      </c>
      <c r="E541" s="50">
        <v>1</v>
      </c>
      <c r="F541" s="50" t="s">
        <v>23</v>
      </c>
      <c r="G541" s="71">
        <v>683.33</v>
      </c>
      <c r="H541" s="195">
        <v>683.33</v>
      </c>
      <c r="I541" s="196"/>
      <c r="J541" s="195">
        <f t="shared" si="16"/>
        <v>-683.33</v>
      </c>
      <c r="K541" s="51"/>
      <c r="L541" s="51"/>
      <c r="M541" s="50" t="s">
        <v>485</v>
      </c>
      <c r="N541" s="45"/>
      <c r="O541" s="45"/>
      <c r="P541" s="45"/>
    </row>
    <row r="542" spans="1:16" x14ac:dyDescent="0.25">
      <c r="A542" s="51">
        <f t="shared" si="17"/>
        <v>536</v>
      </c>
      <c r="B542" s="51" t="s">
        <v>15</v>
      </c>
      <c r="C542" s="51" t="s">
        <v>658</v>
      </c>
      <c r="D542" s="70" t="s">
        <v>659</v>
      </c>
      <c r="E542" s="50">
        <v>4</v>
      </c>
      <c r="F542" s="50" t="s">
        <v>1690</v>
      </c>
      <c r="G542" s="71">
        <v>170</v>
      </c>
      <c r="H542" s="195">
        <v>680</v>
      </c>
      <c r="I542" s="196"/>
      <c r="J542" s="195">
        <f t="shared" si="16"/>
        <v>-170</v>
      </c>
      <c r="K542" s="51"/>
      <c r="L542" s="51"/>
      <c r="M542" s="50" t="s">
        <v>485</v>
      </c>
      <c r="N542" s="45"/>
      <c r="O542" s="45"/>
      <c r="P542" s="45"/>
    </row>
    <row r="543" spans="1:16" x14ac:dyDescent="0.25">
      <c r="A543" s="51">
        <f t="shared" si="17"/>
        <v>537</v>
      </c>
      <c r="B543" s="51" t="s">
        <v>15</v>
      </c>
      <c r="C543" s="51" t="s">
        <v>656</v>
      </c>
      <c r="D543" s="70" t="s">
        <v>657</v>
      </c>
      <c r="E543" s="50">
        <v>7</v>
      </c>
      <c r="F543" s="50" t="s">
        <v>59</v>
      </c>
      <c r="G543" s="71">
        <v>97</v>
      </c>
      <c r="H543" s="195">
        <v>679</v>
      </c>
      <c r="I543" s="196"/>
      <c r="J543" s="195">
        <f t="shared" si="16"/>
        <v>-97</v>
      </c>
      <c r="K543" s="51"/>
      <c r="L543" s="51"/>
      <c r="M543" s="50" t="s">
        <v>485</v>
      </c>
      <c r="N543" s="45"/>
      <c r="O543" s="45"/>
      <c r="P543" s="45"/>
    </row>
    <row r="544" spans="1:16" x14ac:dyDescent="0.25">
      <c r="A544" s="51">
        <f t="shared" si="17"/>
        <v>538</v>
      </c>
      <c r="B544" s="51" t="s">
        <v>15</v>
      </c>
      <c r="C544" s="51" t="s">
        <v>654</v>
      </c>
      <c r="D544" s="70" t="s">
        <v>655</v>
      </c>
      <c r="E544" s="50">
        <v>2</v>
      </c>
      <c r="F544" s="50" t="s">
        <v>23</v>
      </c>
      <c r="G544" s="71">
        <v>330</v>
      </c>
      <c r="H544" s="195">
        <v>660</v>
      </c>
      <c r="I544" s="196"/>
      <c r="J544" s="195">
        <f t="shared" si="16"/>
        <v>-330</v>
      </c>
      <c r="K544" s="51"/>
      <c r="L544" s="51"/>
      <c r="M544" s="50" t="s">
        <v>485</v>
      </c>
      <c r="N544" s="45"/>
      <c r="O544" s="45"/>
      <c r="P544" s="45"/>
    </row>
    <row r="545" spans="1:16" x14ac:dyDescent="0.25">
      <c r="A545" s="51">
        <f t="shared" si="17"/>
        <v>539</v>
      </c>
      <c r="B545" s="51" t="s">
        <v>15</v>
      </c>
      <c r="C545" s="51" t="s">
        <v>652</v>
      </c>
      <c r="D545" s="70" t="s">
        <v>653</v>
      </c>
      <c r="E545" s="50">
        <v>1</v>
      </c>
      <c r="F545" s="50" t="s">
        <v>23</v>
      </c>
      <c r="G545" s="71">
        <v>654.16999999999996</v>
      </c>
      <c r="H545" s="195">
        <v>654.16999999999996</v>
      </c>
      <c r="I545" s="196"/>
      <c r="J545" s="195">
        <f t="shared" si="16"/>
        <v>-654.16999999999996</v>
      </c>
      <c r="K545" s="51"/>
      <c r="L545" s="51"/>
      <c r="M545" s="50" t="s">
        <v>485</v>
      </c>
      <c r="N545" s="45"/>
      <c r="O545" s="45"/>
      <c r="P545" s="45"/>
    </row>
    <row r="546" spans="1:16" x14ac:dyDescent="0.25">
      <c r="A546" s="51">
        <f t="shared" si="17"/>
        <v>540</v>
      </c>
      <c r="B546" s="51" t="s">
        <v>15</v>
      </c>
      <c r="C546" s="51" t="s">
        <v>650</v>
      </c>
      <c r="D546" s="70" t="s">
        <v>651</v>
      </c>
      <c r="E546" s="50">
        <v>22</v>
      </c>
      <c r="F546" s="50" t="s">
        <v>23</v>
      </c>
      <c r="G546" s="71">
        <v>29.691818181818181</v>
      </c>
      <c r="H546" s="195">
        <v>653.22</v>
      </c>
      <c r="I546" s="196"/>
      <c r="J546" s="195">
        <f t="shared" si="16"/>
        <v>-29.691818181818181</v>
      </c>
      <c r="K546" s="51"/>
      <c r="L546" s="51"/>
      <c r="M546" s="50" t="s">
        <v>485</v>
      </c>
      <c r="N546" s="45"/>
      <c r="O546" s="45"/>
      <c r="P546" s="45"/>
    </row>
    <row r="547" spans="1:16" x14ac:dyDescent="0.25">
      <c r="A547" s="51">
        <f t="shared" si="17"/>
        <v>541</v>
      </c>
      <c r="B547" s="51" t="s">
        <v>15</v>
      </c>
      <c r="C547" s="51" t="s">
        <v>648</v>
      </c>
      <c r="D547" s="70" t="s">
        <v>649</v>
      </c>
      <c r="E547" s="50">
        <v>10</v>
      </c>
      <c r="F547" s="50" t="s">
        <v>23</v>
      </c>
      <c r="G547" s="71">
        <v>65</v>
      </c>
      <c r="H547" s="195">
        <v>650</v>
      </c>
      <c r="I547" s="196"/>
      <c r="J547" s="195">
        <f t="shared" si="16"/>
        <v>-65</v>
      </c>
      <c r="K547" s="51"/>
      <c r="L547" s="51"/>
      <c r="M547" s="50" t="s">
        <v>485</v>
      </c>
      <c r="N547" s="45"/>
      <c r="O547" s="45"/>
      <c r="P547" s="45"/>
    </row>
    <row r="548" spans="1:16" x14ac:dyDescent="0.25">
      <c r="A548" s="51">
        <f t="shared" si="17"/>
        <v>542</v>
      </c>
      <c r="B548" s="51" t="s">
        <v>15</v>
      </c>
      <c r="C548" s="51" t="s">
        <v>646</v>
      </c>
      <c r="D548" s="70" t="s">
        <v>647</v>
      </c>
      <c r="E548" s="50">
        <v>3.3</v>
      </c>
      <c r="F548" s="50" t="s">
        <v>18</v>
      </c>
      <c r="G548" s="71">
        <v>195.83333333333334</v>
      </c>
      <c r="H548" s="195">
        <v>646.25</v>
      </c>
      <c r="I548" s="196"/>
      <c r="J548" s="195">
        <f t="shared" si="16"/>
        <v>-195.83333333333334</v>
      </c>
      <c r="K548" s="51"/>
      <c r="L548" s="51"/>
      <c r="M548" s="50" t="s">
        <v>485</v>
      </c>
      <c r="N548" s="45"/>
      <c r="O548" s="45"/>
      <c r="P548" s="45"/>
    </row>
    <row r="549" spans="1:16" x14ac:dyDescent="0.25">
      <c r="A549" s="51">
        <f t="shared" si="17"/>
        <v>543</v>
      </c>
      <c r="B549" s="51" t="s">
        <v>15</v>
      </c>
      <c r="C549" s="51" t="s">
        <v>644</v>
      </c>
      <c r="D549" s="70" t="s">
        <v>645</v>
      </c>
      <c r="E549" s="50">
        <v>7</v>
      </c>
      <c r="F549" s="50" t="s">
        <v>23</v>
      </c>
      <c r="G549" s="71">
        <v>89.448571428571427</v>
      </c>
      <c r="H549" s="195">
        <v>626.14</v>
      </c>
      <c r="I549" s="196"/>
      <c r="J549" s="195">
        <f t="shared" si="16"/>
        <v>-89.448571428571427</v>
      </c>
      <c r="K549" s="51"/>
      <c r="L549" s="51"/>
      <c r="M549" s="50" t="s">
        <v>485</v>
      </c>
      <c r="N549" s="45"/>
      <c r="O549" s="45"/>
      <c r="P549" s="45"/>
    </row>
    <row r="550" spans="1:16" x14ac:dyDescent="0.25">
      <c r="A550" s="51">
        <f t="shared" si="17"/>
        <v>544</v>
      </c>
      <c r="B550" s="51" t="s">
        <v>15</v>
      </c>
      <c r="C550" s="51" t="s">
        <v>642</v>
      </c>
      <c r="D550" s="70" t="s">
        <v>643</v>
      </c>
      <c r="E550" s="50">
        <v>2</v>
      </c>
      <c r="F550" s="50" t="s">
        <v>23</v>
      </c>
      <c r="G550" s="71">
        <v>310</v>
      </c>
      <c r="H550" s="195">
        <v>620</v>
      </c>
      <c r="I550" s="196"/>
      <c r="J550" s="195">
        <f t="shared" si="16"/>
        <v>-310</v>
      </c>
      <c r="K550" s="51"/>
      <c r="L550" s="51"/>
      <c r="M550" s="50" t="s">
        <v>485</v>
      </c>
      <c r="N550" s="45"/>
      <c r="O550" s="45"/>
      <c r="P550" s="45"/>
    </row>
    <row r="551" spans="1:16" x14ac:dyDescent="0.25">
      <c r="A551" s="51">
        <f t="shared" si="17"/>
        <v>545</v>
      </c>
      <c r="B551" s="51" t="s">
        <v>15</v>
      </c>
      <c r="C551" s="51" t="s">
        <v>640</v>
      </c>
      <c r="D551" s="70" t="s">
        <v>641</v>
      </c>
      <c r="E551" s="50">
        <v>20</v>
      </c>
      <c r="F551" s="50" t="s">
        <v>23</v>
      </c>
      <c r="G551" s="71">
        <v>30.25</v>
      </c>
      <c r="H551" s="195">
        <v>605</v>
      </c>
      <c r="I551" s="196"/>
      <c r="J551" s="195">
        <f t="shared" si="16"/>
        <v>-30.25</v>
      </c>
      <c r="K551" s="51"/>
      <c r="L551" s="51"/>
      <c r="M551" s="50" t="s">
        <v>485</v>
      </c>
      <c r="N551" s="45"/>
      <c r="O551" s="45"/>
      <c r="P551" s="45"/>
    </row>
    <row r="552" spans="1:16" x14ac:dyDescent="0.25">
      <c r="A552" s="51">
        <f t="shared" si="17"/>
        <v>546</v>
      </c>
      <c r="B552" s="51" t="s">
        <v>15</v>
      </c>
      <c r="C552" s="51" t="s">
        <v>638</v>
      </c>
      <c r="D552" s="70" t="s">
        <v>639</v>
      </c>
      <c r="E552" s="50">
        <v>1</v>
      </c>
      <c r="F552" s="50" t="s">
        <v>23</v>
      </c>
      <c r="G552" s="71">
        <v>604.27</v>
      </c>
      <c r="H552" s="195">
        <v>604.27</v>
      </c>
      <c r="I552" s="196"/>
      <c r="J552" s="195">
        <f t="shared" si="16"/>
        <v>-604.27</v>
      </c>
      <c r="K552" s="51"/>
      <c r="L552" s="51"/>
      <c r="M552" s="50" t="s">
        <v>485</v>
      </c>
      <c r="N552" s="45"/>
      <c r="O552" s="45"/>
      <c r="P552" s="45"/>
    </row>
    <row r="553" spans="1:16" x14ac:dyDescent="0.25">
      <c r="A553" s="51">
        <f t="shared" si="17"/>
        <v>547</v>
      </c>
      <c r="B553" s="51" t="s">
        <v>15</v>
      </c>
      <c r="C553" s="51" t="s">
        <v>636</v>
      </c>
      <c r="D553" s="70" t="s">
        <v>637</v>
      </c>
      <c r="E553" s="50">
        <v>8</v>
      </c>
      <c r="F553" s="50" t="s">
        <v>23</v>
      </c>
      <c r="G553" s="71">
        <v>73</v>
      </c>
      <c r="H553" s="195">
        <v>584</v>
      </c>
      <c r="I553" s="196"/>
      <c r="J553" s="195">
        <f t="shared" si="16"/>
        <v>-73</v>
      </c>
      <c r="K553" s="51"/>
      <c r="L553" s="51"/>
      <c r="M553" s="50" t="s">
        <v>485</v>
      </c>
      <c r="N553" s="45"/>
      <c r="O553" s="45"/>
      <c r="P553" s="45"/>
    </row>
    <row r="554" spans="1:16" x14ac:dyDescent="0.25">
      <c r="A554" s="51">
        <f t="shared" si="17"/>
        <v>548</v>
      </c>
      <c r="B554" s="51" t="s">
        <v>15</v>
      </c>
      <c r="C554" s="51" t="s">
        <v>634</v>
      </c>
      <c r="D554" s="70" t="s">
        <v>635</v>
      </c>
      <c r="E554" s="50">
        <v>3</v>
      </c>
      <c r="F554" s="50" t="s">
        <v>23</v>
      </c>
      <c r="G554" s="71">
        <v>185.54999999999998</v>
      </c>
      <c r="H554" s="195">
        <v>556.65</v>
      </c>
      <c r="I554" s="196"/>
      <c r="J554" s="195">
        <f t="shared" si="16"/>
        <v>-185.54999999999998</v>
      </c>
      <c r="K554" s="51"/>
      <c r="L554" s="51"/>
      <c r="M554" s="50" t="s">
        <v>485</v>
      </c>
      <c r="N554" s="45"/>
      <c r="O554" s="45"/>
      <c r="P554" s="45"/>
    </row>
    <row r="555" spans="1:16" x14ac:dyDescent="0.25">
      <c r="A555" s="51">
        <f t="shared" si="17"/>
        <v>549</v>
      </c>
      <c r="B555" s="51" t="s">
        <v>15</v>
      </c>
      <c r="C555" s="51" t="s">
        <v>634</v>
      </c>
      <c r="D555" s="70" t="s">
        <v>635</v>
      </c>
      <c r="E555" s="50">
        <v>3</v>
      </c>
      <c r="F555" s="50" t="s">
        <v>23</v>
      </c>
      <c r="G555" s="71">
        <v>185.54999999999998</v>
      </c>
      <c r="H555" s="195">
        <v>556.65</v>
      </c>
      <c r="I555" s="196"/>
      <c r="J555" s="195">
        <f t="shared" si="16"/>
        <v>-185.54999999999998</v>
      </c>
      <c r="K555" s="51"/>
      <c r="L555" s="51"/>
      <c r="M555" s="50" t="s">
        <v>1546</v>
      </c>
      <c r="N555" s="45"/>
      <c r="O555" s="45"/>
      <c r="P555" s="45"/>
    </row>
    <row r="556" spans="1:16" x14ac:dyDescent="0.25">
      <c r="A556" s="51">
        <f t="shared" si="17"/>
        <v>550</v>
      </c>
      <c r="B556" s="51" t="s">
        <v>15</v>
      </c>
      <c r="C556" s="51" t="s">
        <v>632</v>
      </c>
      <c r="D556" s="70" t="s">
        <v>633</v>
      </c>
      <c r="E556" s="50">
        <v>9</v>
      </c>
      <c r="F556" s="50" t="s">
        <v>59</v>
      </c>
      <c r="G556" s="71">
        <v>61.783333333333331</v>
      </c>
      <c r="H556" s="195">
        <v>556.04999999999995</v>
      </c>
      <c r="I556" s="196"/>
      <c r="J556" s="195">
        <f t="shared" si="16"/>
        <v>-61.783333333333331</v>
      </c>
      <c r="K556" s="51"/>
      <c r="L556" s="51"/>
      <c r="M556" s="50" t="s">
        <v>485</v>
      </c>
      <c r="N556" s="45"/>
      <c r="O556" s="45"/>
      <c r="P556" s="45"/>
    </row>
    <row r="557" spans="1:16" x14ac:dyDescent="0.25">
      <c r="A557" s="51">
        <f t="shared" si="17"/>
        <v>551</v>
      </c>
      <c r="B557" s="51" t="s">
        <v>15</v>
      </c>
      <c r="C557" s="51" t="s">
        <v>630</v>
      </c>
      <c r="D557" s="70" t="s">
        <v>631</v>
      </c>
      <c r="E557" s="50">
        <v>8</v>
      </c>
      <c r="F557" s="50" t="s">
        <v>23</v>
      </c>
      <c r="G557" s="71">
        <v>69.402500000000003</v>
      </c>
      <c r="H557" s="195">
        <v>555.22</v>
      </c>
      <c r="I557" s="196"/>
      <c r="J557" s="195">
        <f t="shared" si="16"/>
        <v>-69.402500000000003</v>
      </c>
      <c r="K557" s="51"/>
      <c r="L557" s="51"/>
      <c r="M557" s="50" t="s">
        <v>485</v>
      </c>
      <c r="N557" s="45"/>
      <c r="O557" s="45"/>
      <c r="P557" s="45"/>
    </row>
    <row r="558" spans="1:16" x14ac:dyDescent="0.25">
      <c r="A558" s="51">
        <f t="shared" si="17"/>
        <v>552</v>
      </c>
      <c r="B558" s="51" t="s">
        <v>15</v>
      </c>
      <c r="C558" s="51" t="s">
        <v>628</v>
      </c>
      <c r="D558" s="70" t="s">
        <v>629</v>
      </c>
      <c r="E558" s="50">
        <v>16</v>
      </c>
      <c r="F558" s="50" t="s">
        <v>23</v>
      </c>
      <c r="G558" s="71">
        <v>32.782499999999999</v>
      </c>
      <c r="H558" s="195">
        <v>524.52</v>
      </c>
      <c r="I558" s="196"/>
      <c r="J558" s="195">
        <f t="shared" si="16"/>
        <v>-32.782499999999999</v>
      </c>
      <c r="K558" s="51"/>
      <c r="L558" s="51"/>
      <c r="M558" s="50" t="s">
        <v>485</v>
      </c>
      <c r="N558" s="45"/>
      <c r="O558" s="45"/>
      <c r="P558" s="45"/>
    </row>
    <row r="559" spans="1:16" x14ac:dyDescent="0.25">
      <c r="A559" s="51">
        <f t="shared" si="17"/>
        <v>553</v>
      </c>
      <c r="B559" s="51" t="s">
        <v>15</v>
      </c>
      <c r="C559" s="51" t="s">
        <v>626</v>
      </c>
      <c r="D559" s="70" t="s">
        <v>627</v>
      </c>
      <c r="E559" s="50">
        <v>7</v>
      </c>
      <c r="F559" s="50" t="s">
        <v>23</v>
      </c>
      <c r="G559" s="71">
        <v>74.067142857142855</v>
      </c>
      <c r="H559" s="195">
        <v>518.47</v>
      </c>
      <c r="I559" s="196"/>
      <c r="J559" s="195">
        <f t="shared" si="16"/>
        <v>-74.067142857142855</v>
      </c>
      <c r="K559" s="51"/>
      <c r="L559" s="51"/>
      <c r="M559" s="50" t="s">
        <v>485</v>
      </c>
      <c r="N559" s="45"/>
      <c r="O559" s="45"/>
      <c r="P559" s="45"/>
    </row>
    <row r="560" spans="1:16" x14ac:dyDescent="0.25">
      <c r="A560" s="51">
        <f t="shared" si="17"/>
        <v>554</v>
      </c>
      <c r="B560" s="51" t="s">
        <v>15</v>
      </c>
      <c r="C560" s="51" t="s">
        <v>624</v>
      </c>
      <c r="D560" s="70" t="s">
        <v>625</v>
      </c>
      <c r="E560" s="50">
        <v>2</v>
      </c>
      <c r="F560" s="50" t="s">
        <v>23</v>
      </c>
      <c r="G560" s="71">
        <v>256.69499999999999</v>
      </c>
      <c r="H560" s="195">
        <v>513.39</v>
      </c>
      <c r="I560" s="196"/>
      <c r="J560" s="195">
        <f t="shared" si="16"/>
        <v>-256.69499999999999</v>
      </c>
      <c r="K560" s="51"/>
      <c r="L560" s="51"/>
      <c r="M560" s="50" t="s">
        <v>485</v>
      </c>
      <c r="N560" s="45"/>
      <c r="O560" s="45"/>
      <c r="P560" s="45"/>
    </row>
    <row r="561" spans="1:16" x14ac:dyDescent="0.25">
      <c r="A561" s="51">
        <f t="shared" si="17"/>
        <v>555</v>
      </c>
      <c r="B561" s="51" t="s">
        <v>15</v>
      </c>
      <c r="C561" s="51" t="s">
        <v>622</v>
      </c>
      <c r="D561" s="70" t="s">
        <v>623</v>
      </c>
      <c r="E561" s="50">
        <v>16</v>
      </c>
      <c r="F561" s="50" t="s">
        <v>23</v>
      </c>
      <c r="G561" s="71">
        <v>30.843125000000001</v>
      </c>
      <c r="H561" s="195">
        <v>493.49</v>
      </c>
      <c r="I561" s="196"/>
      <c r="J561" s="195">
        <f t="shared" si="16"/>
        <v>-30.843125000000001</v>
      </c>
      <c r="K561" s="51"/>
      <c r="L561" s="51"/>
      <c r="M561" s="50" t="s">
        <v>485</v>
      </c>
      <c r="N561" s="45"/>
      <c r="O561" s="45"/>
      <c r="P561" s="45"/>
    </row>
    <row r="562" spans="1:16" x14ac:dyDescent="0.25">
      <c r="A562" s="51">
        <f t="shared" si="17"/>
        <v>556</v>
      </c>
      <c r="B562" s="51" t="s">
        <v>15</v>
      </c>
      <c r="C562" s="51" t="s">
        <v>620</v>
      </c>
      <c r="D562" s="70" t="s">
        <v>621</v>
      </c>
      <c r="E562" s="50">
        <v>4</v>
      </c>
      <c r="F562" s="50" t="s">
        <v>23</v>
      </c>
      <c r="G562" s="69">
        <v>120.82250000000001</v>
      </c>
      <c r="H562" s="195">
        <v>483.29</v>
      </c>
      <c r="I562" s="196"/>
      <c r="J562" s="195">
        <f t="shared" si="16"/>
        <v>-120.82250000000001</v>
      </c>
      <c r="K562" s="51"/>
      <c r="L562" s="51"/>
      <c r="M562" s="50" t="s">
        <v>485</v>
      </c>
      <c r="N562" s="45"/>
      <c r="O562" s="45"/>
      <c r="P562" s="45"/>
    </row>
    <row r="563" spans="1:16" x14ac:dyDescent="0.25">
      <c r="A563" s="51">
        <f t="shared" si="17"/>
        <v>557</v>
      </c>
      <c r="B563" s="51" t="s">
        <v>15</v>
      </c>
      <c r="C563" s="51" t="s">
        <v>618</v>
      </c>
      <c r="D563" s="70" t="s">
        <v>619</v>
      </c>
      <c r="E563" s="50">
        <v>80</v>
      </c>
      <c r="F563" s="50" t="s">
        <v>23</v>
      </c>
      <c r="G563" s="69">
        <v>5.9667499999999993</v>
      </c>
      <c r="H563" s="195">
        <v>477.34</v>
      </c>
      <c r="I563" s="196"/>
      <c r="J563" s="195">
        <f t="shared" si="16"/>
        <v>-5.9667499999999993</v>
      </c>
      <c r="K563" s="51"/>
      <c r="L563" s="51"/>
      <c r="M563" s="50" t="s">
        <v>485</v>
      </c>
      <c r="N563" s="45"/>
      <c r="O563" s="45"/>
      <c r="P563" s="45"/>
    </row>
    <row r="564" spans="1:16" x14ac:dyDescent="0.25">
      <c r="A564" s="51">
        <f t="shared" si="17"/>
        <v>558</v>
      </c>
      <c r="B564" s="51" t="s">
        <v>15</v>
      </c>
      <c r="C564" s="51" t="s">
        <v>614</v>
      </c>
      <c r="D564" s="70" t="s">
        <v>615</v>
      </c>
      <c r="E564" s="50">
        <v>1</v>
      </c>
      <c r="F564" s="50" t="s">
        <v>23</v>
      </c>
      <c r="G564" s="69">
        <v>470</v>
      </c>
      <c r="H564" s="195">
        <v>470</v>
      </c>
      <c r="I564" s="196"/>
      <c r="J564" s="195">
        <f t="shared" si="16"/>
        <v>-470</v>
      </c>
      <c r="K564" s="51"/>
      <c r="L564" s="51"/>
      <c r="M564" s="50" t="s">
        <v>485</v>
      </c>
      <c r="N564" s="45"/>
      <c r="O564" s="45"/>
      <c r="P564" s="45"/>
    </row>
    <row r="565" spans="1:16" x14ac:dyDescent="0.25">
      <c r="A565" s="51">
        <f t="shared" si="17"/>
        <v>559</v>
      </c>
      <c r="B565" s="51" t="s">
        <v>15</v>
      </c>
      <c r="C565" s="51" t="s">
        <v>616</v>
      </c>
      <c r="D565" s="70" t="s">
        <v>617</v>
      </c>
      <c r="E565" s="50">
        <v>1</v>
      </c>
      <c r="F565" s="50" t="s">
        <v>291</v>
      </c>
      <c r="G565" s="69">
        <v>470</v>
      </c>
      <c r="H565" s="195">
        <v>470</v>
      </c>
      <c r="I565" s="196"/>
      <c r="J565" s="195">
        <f t="shared" si="16"/>
        <v>-470</v>
      </c>
      <c r="K565" s="51"/>
      <c r="L565" s="51"/>
      <c r="M565" s="50" t="s">
        <v>485</v>
      </c>
      <c r="N565" s="45"/>
      <c r="O565" s="45"/>
      <c r="P565" s="45"/>
    </row>
    <row r="566" spans="1:16" x14ac:dyDescent="0.25">
      <c r="A566" s="51">
        <f t="shared" si="17"/>
        <v>560</v>
      </c>
      <c r="B566" s="72" t="s">
        <v>15</v>
      </c>
      <c r="C566" s="51" t="s">
        <v>612</v>
      </c>
      <c r="D566" s="70" t="s">
        <v>613</v>
      </c>
      <c r="E566" s="50">
        <v>100</v>
      </c>
      <c r="F566" s="50" t="s">
        <v>23</v>
      </c>
      <c r="G566" s="69">
        <v>4.625</v>
      </c>
      <c r="H566" s="195">
        <v>462.5</v>
      </c>
      <c r="I566" s="196"/>
      <c r="J566" s="195">
        <f t="shared" si="16"/>
        <v>-4.625</v>
      </c>
      <c r="K566" s="51"/>
      <c r="L566" s="51"/>
      <c r="M566" s="50" t="s">
        <v>485</v>
      </c>
      <c r="N566" s="45"/>
      <c r="O566" s="45"/>
      <c r="P566" s="45"/>
    </row>
    <row r="567" spans="1:16" x14ac:dyDescent="0.25">
      <c r="A567" s="51">
        <f t="shared" si="17"/>
        <v>561</v>
      </c>
      <c r="B567" s="72" t="s">
        <v>15</v>
      </c>
      <c r="C567" s="51" t="s">
        <v>610</v>
      </c>
      <c r="D567" s="70" t="s">
        <v>611</v>
      </c>
      <c r="E567" s="50">
        <v>14</v>
      </c>
      <c r="F567" s="50" t="s">
        <v>23</v>
      </c>
      <c r="G567" s="69">
        <v>32.15</v>
      </c>
      <c r="H567" s="195">
        <v>450.1</v>
      </c>
      <c r="I567" s="196"/>
      <c r="J567" s="195">
        <f t="shared" si="16"/>
        <v>-32.15</v>
      </c>
      <c r="K567" s="51"/>
      <c r="L567" s="51"/>
      <c r="M567" s="50" t="s">
        <v>485</v>
      </c>
      <c r="N567" s="45"/>
      <c r="O567" s="45"/>
      <c r="P567" s="45"/>
    </row>
    <row r="568" spans="1:16" x14ac:dyDescent="0.25">
      <c r="A568" s="51">
        <f t="shared" si="17"/>
        <v>562</v>
      </c>
      <c r="B568" s="72" t="s">
        <v>15</v>
      </c>
      <c r="C568" s="51" t="s">
        <v>606</v>
      </c>
      <c r="D568" s="70" t="s">
        <v>607</v>
      </c>
      <c r="E568" s="50">
        <v>5</v>
      </c>
      <c r="F568" s="50" t="s">
        <v>23</v>
      </c>
      <c r="G568" s="69">
        <v>90</v>
      </c>
      <c r="H568" s="195">
        <v>450</v>
      </c>
      <c r="I568" s="197"/>
      <c r="J568" s="195">
        <f t="shared" si="16"/>
        <v>-90</v>
      </c>
      <c r="K568" s="51"/>
      <c r="L568" s="51"/>
      <c r="M568" s="50" t="s">
        <v>485</v>
      </c>
      <c r="N568" s="45"/>
      <c r="O568" s="45"/>
      <c r="P568" s="45"/>
    </row>
    <row r="569" spans="1:16" x14ac:dyDescent="0.25">
      <c r="A569" s="51">
        <f t="shared" si="17"/>
        <v>563</v>
      </c>
      <c r="B569" s="72" t="s">
        <v>15</v>
      </c>
      <c r="C569" s="51" t="s">
        <v>608</v>
      </c>
      <c r="D569" s="70" t="s">
        <v>609</v>
      </c>
      <c r="E569" s="50">
        <v>5</v>
      </c>
      <c r="F569" s="50" t="s">
        <v>23</v>
      </c>
      <c r="G569" s="69">
        <v>90</v>
      </c>
      <c r="H569" s="195">
        <v>450</v>
      </c>
      <c r="I569" s="197"/>
      <c r="J569" s="195">
        <f t="shared" si="16"/>
        <v>-90</v>
      </c>
      <c r="K569" s="51"/>
      <c r="L569" s="51"/>
      <c r="M569" s="50" t="s">
        <v>485</v>
      </c>
      <c r="N569" s="45"/>
      <c r="O569" s="45"/>
      <c r="P569" s="45"/>
    </row>
    <row r="570" spans="1:16" x14ac:dyDescent="0.25">
      <c r="A570" s="51">
        <f t="shared" si="17"/>
        <v>564</v>
      </c>
      <c r="B570" s="72" t="s">
        <v>15</v>
      </c>
      <c r="C570" s="51" t="s">
        <v>604</v>
      </c>
      <c r="D570" s="70" t="s">
        <v>605</v>
      </c>
      <c r="E570" s="50">
        <v>4</v>
      </c>
      <c r="F570" s="50" t="s">
        <v>23</v>
      </c>
      <c r="G570" s="69">
        <v>108.86750000000001</v>
      </c>
      <c r="H570" s="195">
        <v>435.47</v>
      </c>
      <c r="I570" s="197"/>
      <c r="J570" s="195">
        <f t="shared" si="16"/>
        <v>-108.86750000000001</v>
      </c>
      <c r="K570" s="51"/>
      <c r="L570" s="51"/>
      <c r="M570" s="50" t="s">
        <v>485</v>
      </c>
      <c r="N570" s="45"/>
      <c r="O570" s="45"/>
      <c r="P570" s="45"/>
    </row>
    <row r="571" spans="1:16" x14ac:dyDescent="0.25">
      <c r="A571" s="51">
        <f t="shared" si="17"/>
        <v>565</v>
      </c>
      <c r="B571" s="72" t="s">
        <v>15</v>
      </c>
      <c r="C571" s="51" t="s">
        <v>602</v>
      </c>
      <c r="D571" s="70" t="s">
        <v>603</v>
      </c>
      <c r="E571" s="50">
        <v>3</v>
      </c>
      <c r="F571" s="50" t="s">
        <v>23</v>
      </c>
      <c r="G571" s="69">
        <v>142.94666666666666</v>
      </c>
      <c r="H571" s="195">
        <v>428.84</v>
      </c>
      <c r="I571" s="197"/>
      <c r="J571" s="195">
        <f t="shared" si="16"/>
        <v>-142.94666666666666</v>
      </c>
      <c r="K571" s="51"/>
      <c r="L571" s="51"/>
      <c r="M571" s="50" t="s">
        <v>485</v>
      </c>
      <c r="N571" s="45"/>
      <c r="O571" s="45"/>
      <c r="P571" s="45"/>
    </row>
    <row r="572" spans="1:16" x14ac:dyDescent="0.25">
      <c r="A572" s="51">
        <f t="shared" si="17"/>
        <v>566</v>
      </c>
      <c r="B572" s="72" t="s">
        <v>15</v>
      </c>
      <c r="C572" s="51" t="s">
        <v>600</v>
      </c>
      <c r="D572" s="70" t="s">
        <v>601</v>
      </c>
      <c r="E572" s="50">
        <v>15</v>
      </c>
      <c r="F572" s="50" t="s">
        <v>23</v>
      </c>
      <c r="G572" s="69">
        <v>28</v>
      </c>
      <c r="H572" s="195">
        <v>420</v>
      </c>
      <c r="I572" s="197"/>
      <c r="J572" s="195">
        <f t="shared" si="16"/>
        <v>-28</v>
      </c>
      <c r="K572" s="51"/>
      <c r="L572" s="51"/>
      <c r="M572" s="50" t="s">
        <v>485</v>
      </c>
      <c r="N572" s="45"/>
      <c r="O572" s="45"/>
      <c r="P572" s="45"/>
    </row>
    <row r="573" spans="1:16" x14ac:dyDescent="0.25">
      <c r="A573" s="51">
        <f t="shared" si="17"/>
        <v>567</v>
      </c>
      <c r="B573" s="72" t="s">
        <v>15</v>
      </c>
      <c r="C573" s="51" t="s">
        <v>598</v>
      </c>
      <c r="D573" s="70" t="s">
        <v>599</v>
      </c>
      <c r="E573" s="50">
        <v>6</v>
      </c>
      <c r="F573" s="50" t="s">
        <v>59</v>
      </c>
      <c r="G573" s="69">
        <v>69.893333333333331</v>
      </c>
      <c r="H573" s="195">
        <v>419.36</v>
      </c>
      <c r="I573" s="197"/>
      <c r="J573" s="195">
        <f t="shared" si="16"/>
        <v>-69.893333333333331</v>
      </c>
      <c r="K573" s="51"/>
      <c r="L573" s="51"/>
      <c r="M573" s="50" t="s">
        <v>485</v>
      </c>
      <c r="N573" s="45"/>
      <c r="O573" s="45"/>
      <c r="P573" s="45"/>
    </row>
    <row r="574" spans="1:16" x14ac:dyDescent="0.25">
      <c r="A574" s="51">
        <f t="shared" si="17"/>
        <v>568</v>
      </c>
      <c r="B574" s="72" t="s">
        <v>15</v>
      </c>
      <c r="C574" s="51" t="s">
        <v>596</v>
      </c>
      <c r="D574" s="70" t="s">
        <v>597</v>
      </c>
      <c r="E574" s="50">
        <v>10</v>
      </c>
      <c r="F574" s="50" t="s">
        <v>23</v>
      </c>
      <c r="G574" s="69">
        <v>41.908000000000001</v>
      </c>
      <c r="H574" s="195">
        <v>419.08</v>
      </c>
      <c r="I574" s="197"/>
      <c r="J574" s="195">
        <f t="shared" si="16"/>
        <v>-41.908000000000001</v>
      </c>
      <c r="K574" s="51"/>
      <c r="L574" s="51"/>
      <c r="M574" s="50" t="s">
        <v>485</v>
      </c>
      <c r="N574" s="45"/>
      <c r="O574" s="45"/>
      <c r="P574" s="45"/>
    </row>
    <row r="575" spans="1:16" x14ac:dyDescent="0.25">
      <c r="A575" s="51">
        <f t="shared" si="17"/>
        <v>569</v>
      </c>
      <c r="B575" s="72" t="s">
        <v>15</v>
      </c>
      <c r="C575" s="51" t="s">
        <v>594</v>
      </c>
      <c r="D575" s="70" t="s">
        <v>595</v>
      </c>
      <c r="E575" s="50">
        <v>1</v>
      </c>
      <c r="F575" s="50" t="s">
        <v>23</v>
      </c>
      <c r="G575" s="69">
        <v>414.94</v>
      </c>
      <c r="H575" s="195">
        <v>414.94</v>
      </c>
      <c r="I575" s="197"/>
      <c r="J575" s="195">
        <f t="shared" si="16"/>
        <v>-414.94</v>
      </c>
      <c r="K575" s="51"/>
      <c r="L575" s="51"/>
      <c r="M575" s="50" t="s">
        <v>485</v>
      </c>
      <c r="N575" s="45"/>
      <c r="O575" s="45"/>
      <c r="P575" s="45"/>
    </row>
    <row r="576" spans="1:16" x14ac:dyDescent="0.25">
      <c r="A576" s="51">
        <f t="shared" si="17"/>
        <v>570</v>
      </c>
      <c r="B576" s="72" t="s">
        <v>15</v>
      </c>
      <c r="C576" s="51" t="s">
        <v>592</v>
      </c>
      <c r="D576" s="70" t="s">
        <v>593</v>
      </c>
      <c r="E576" s="50">
        <v>12</v>
      </c>
      <c r="F576" s="50" t="s">
        <v>23</v>
      </c>
      <c r="G576" s="69">
        <v>34.025833333333331</v>
      </c>
      <c r="H576" s="195">
        <v>408.31</v>
      </c>
      <c r="I576" s="197"/>
      <c r="J576" s="195">
        <f t="shared" si="16"/>
        <v>-34.025833333333331</v>
      </c>
      <c r="K576" s="51"/>
      <c r="L576" s="51"/>
      <c r="M576" s="50" t="s">
        <v>485</v>
      </c>
      <c r="N576" s="45"/>
      <c r="O576" s="45"/>
      <c r="P576" s="45"/>
    </row>
    <row r="577" spans="1:16" x14ac:dyDescent="0.25">
      <c r="A577" s="51">
        <f t="shared" si="17"/>
        <v>571</v>
      </c>
      <c r="B577" s="72" t="s">
        <v>15</v>
      </c>
      <c r="C577" s="51" t="s">
        <v>590</v>
      </c>
      <c r="D577" s="70" t="s">
        <v>591</v>
      </c>
      <c r="E577" s="50">
        <v>4</v>
      </c>
      <c r="F577" s="50" t="s">
        <v>23</v>
      </c>
      <c r="G577" s="69">
        <v>98.422499999999999</v>
      </c>
      <c r="H577" s="195">
        <v>393.69</v>
      </c>
      <c r="I577" s="197"/>
      <c r="J577" s="195">
        <f t="shared" si="16"/>
        <v>-98.422499999999999</v>
      </c>
      <c r="K577" s="51"/>
      <c r="L577" s="51"/>
      <c r="M577" s="50" t="s">
        <v>485</v>
      </c>
      <c r="N577" s="45"/>
      <c r="O577" s="45"/>
      <c r="P577" s="45"/>
    </row>
    <row r="578" spans="1:16" x14ac:dyDescent="0.25">
      <c r="A578" s="51">
        <f t="shared" si="17"/>
        <v>572</v>
      </c>
      <c r="B578" s="72" t="s">
        <v>15</v>
      </c>
      <c r="C578" s="51" t="s">
        <v>588</v>
      </c>
      <c r="D578" s="70" t="s">
        <v>589</v>
      </c>
      <c r="E578" s="50">
        <v>10</v>
      </c>
      <c r="F578" s="50" t="s">
        <v>23</v>
      </c>
      <c r="G578" s="69">
        <v>38.792000000000002</v>
      </c>
      <c r="H578" s="195">
        <v>387.92</v>
      </c>
      <c r="I578" s="197"/>
      <c r="J578" s="195">
        <f t="shared" si="16"/>
        <v>-38.792000000000002</v>
      </c>
      <c r="K578" s="51"/>
      <c r="L578" s="51"/>
      <c r="M578" s="50" t="s">
        <v>485</v>
      </c>
      <c r="N578" s="45"/>
      <c r="O578" s="45"/>
      <c r="P578" s="45"/>
    </row>
    <row r="579" spans="1:16" x14ac:dyDescent="0.25">
      <c r="A579" s="51">
        <f t="shared" si="17"/>
        <v>573</v>
      </c>
      <c r="B579" s="72" t="s">
        <v>15</v>
      </c>
      <c r="C579" s="51" t="s">
        <v>586</v>
      </c>
      <c r="D579" s="70" t="s">
        <v>587</v>
      </c>
      <c r="E579" s="50">
        <v>1</v>
      </c>
      <c r="F579" s="50" t="s">
        <v>23</v>
      </c>
      <c r="G579" s="69">
        <v>380</v>
      </c>
      <c r="H579" s="195">
        <v>380</v>
      </c>
      <c r="I579" s="197"/>
      <c r="J579" s="195">
        <f t="shared" si="16"/>
        <v>-380</v>
      </c>
      <c r="K579" s="51"/>
      <c r="L579" s="51"/>
      <c r="M579" s="50" t="s">
        <v>485</v>
      </c>
      <c r="N579" s="45"/>
      <c r="O579" s="45"/>
      <c r="P579" s="45"/>
    </row>
    <row r="580" spans="1:16" x14ac:dyDescent="0.25">
      <c r="A580" s="51">
        <f t="shared" si="17"/>
        <v>574</v>
      </c>
      <c r="B580" s="72" t="s">
        <v>15</v>
      </c>
      <c r="C580" s="51" t="s">
        <v>584</v>
      </c>
      <c r="D580" s="70" t="s">
        <v>585</v>
      </c>
      <c r="E580" s="50">
        <v>20</v>
      </c>
      <c r="F580" s="50" t="s">
        <v>23</v>
      </c>
      <c r="G580" s="69">
        <v>18.53</v>
      </c>
      <c r="H580" s="195">
        <v>370.6</v>
      </c>
      <c r="I580" s="197"/>
      <c r="J580" s="195">
        <f t="shared" si="16"/>
        <v>-18.53</v>
      </c>
      <c r="K580" s="51"/>
      <c r="L580" s="51"/>
      <c r="M580" s="50" t="s">
        <v>485</v>
      </c>
      <c r="N580" s="45"/>
      <c r="O580" s="45"/>
      <c r="P580" s="45"/>
    </row>
    <row r="581" spans="1:16" x14ac:dyDescent="0.25">
      <c r="A581" s="51">
        <f t="shared" si="17"/>
        <v>575</v>
      </c>
      <c r="B581" s="72" t="s">
        <v>15</v>
      </c>
      <c r="C581" s="51" t="s">
        <v>582</v>
      </c>
      <c r="D581" s="70" t="s">
        <v>583</v>
      </c>
      <c r="E581" s="50">
        <v>9</v>
      </c>
      <c r="F581" s="50" t="s">
        <v>23</v>
      </c>
      <c r="G581" s="69">
        <v>40.895555555555553</v>
      </c>
      <c r="H581" s="195">
        <v>368.06</v>
      </c>
      <c r="I581" s="197"/>
      <c r="J581" s="195">
        <f t="shared" si="16"/>
        <v>-40.895555555555553</v>
      </c>
      <c r="K581" s="51"/>
      <c r="L581" s="51"/>
      <c r="M581" s="50" t="s">
        <v>485</v>
      </c>
      <c r="N581" s="45"/>
      <c r="O581" s="45"/>
      <c r="P581" s="45"/>
    </row>
    <row r="582" spans="1:16" x14ac:dyDescent="0.25">
      <c r="A582" s="51">
        <f t="shared" si="17"/>
        <v>576</v>
      </c>
      <c r="B582" s="72" t="s">
        <v>15</v>
      </c>
      <c r="C582" s="51" t="s">
        <v>580</v>
      </c>
      <c r="D582" s="70" t="s">
        <v>581</v>
      </c>
      <c r="E582" s="50">
        <v>3</v>
      </c>
      <c r="F582" s="50" t="s">
        <v>23</v>
      </c>
      <c r="G582" s="69">
        <v>122.22333333333334</v>
      </c>
      <c r="H582" s="195">
        <v>366.67</v>
      </c>
      <c r="I582" s="197"/>
      <c r="J582" s="195">
        <f t="shared" si="16"/>
        <v>-122.22333333333334</v>
      </c>
      <c r="K582" s="51"/>
      <c r="L582" s="51"/>
      <c r="M582" s="50" t="s">
        <v>485</v>
      </c>
      <c r="N582" s="45"/>
      <c r="O582" s="45"/>
      <c r="P582" s="45"/>
    </row>
    <row r="583" spans="1:16" x14ac:dyDescent="0.25">
      <c r="A583" s="51">
        <f t="shared" si="17"/>
        <v>577</v>
      </c>
      <c r="B583" s="72" t="s">
        <v>15</v>
      </c>
      <c r="C583" s="51" t="s">
        <v>578</v>
      </c>
      <c r="D583" s="70" t="s">
        <v>579</v>
      </c>
      <c r="E583" s="50">
        <v>1</v>
      </c>
      <c r="F583" s="50" t="s">
        <v>23</v>
      </c>
      <c r="G583" s="69">
        <v>363.33</v>
      </c>
      <c r="H583" s="195">
        <v>363.33</v>
      </c>
      <c r="I583" s="197"/>
      <c r="J583" s="195">
        <f t="shared" si="16"/>
        <v>-363.33</v>
      </c>
      <c r="K583" s="51"/>
      <c r="L583" s="51"/>
      <c r="M583" s="50" t="s">
        <v>485</v>
      </c>
      <c r="N583" s="45"/>
      <c r="O583" s="45"/>
      <c r="P583" s="45"/>
    </row>
    <row r="584" spans="1:16" x14ac:dyDescent="0.25">
      <c r="A584" s="51">
        <f t="shared" si="17"/>
        <v>578</v>
      </c>
      <c r="B584" s="72" t="s">
        <v>15</v>
      </c>
      <c r="C584" s="51" t="s">
        <v>576</v>
      </c>
      <c r="D584" s="70" t="s">
        <v>577</v>
      </c>
      <c r="E584" s="50">
        <v>8</v>
      </c>
      <c r="F584" s="50" t="s">
        <v>23</v>
      </c>
      <c r="G584" s="69">
        <v>44.174999999999997</v>
      </c>
      <c r="H584" s="195">
        <v>353.4</v>
      </c>
      <c r="I584" s="197"/>
      <c r="J584" s="195">
        <f t="shared" ref="J584:J640" si="18">I584-G584</f>
        <v>-44.174999999999997</v>
      </c>
      <c r="K584" s="51"/>
      <c r="L584" s="51"/>
      <c r="M584" s="50" t="s">
        <v>485</v>
      </c>
      <c r="N584" s="45"/>
      <c r="O584" s="45"/>
      <c r="P584" s="45"/>
    </row>
    <row r="585" spans="1:16" x14ac:dyDescent="0.25">
      <c r="A585" s="51">
        <f t="shared" ref="A585:A640" si="19">A584+1</f>
        <v>579</v>
      </c>
      <c r="B585" s="72" t="s">
        <v>15</v>
      </c>
      <c r="C585" s="51" t="s">
        <v>574</v>
      </c>
      <c r="D585" s="70" t="s">
        <v>575</v>
      </c>
      <c r="E585" s="50">
        <v>30</v>
      </c>
      <c r="F585" s="50" t="s">
        <v>23</v>
      </c>
      <c r="G585" s="69">
        <v>11.666666666666666</v>
      </c>
      <c r="H585" s="195">
        <v>350</v>
      </c>
      <c r="I585" s="197"/>
      <c r="J585" s="195">
        <f t="shared" si="18"/>
        <v>-11.666666666666666</v>
      </c>
      <c r="K585" s="51"/>
      <c r="L585" s="51"/>
      <c r="M585" s="50" t="s">
        <v>485</v>
      </c>
      <c r="N585" s="45"/>
      <c r="O585" s="45"/>
      <c r="P585" s="45"/>
    </row>
    <row r="586" spans="1:16" x14ac:dyDescent="0.25">
      <c r="A586" s="51">
        <f t="shared" si="19"/>
        <v>580</v>
      </c>
      <c r="B586" s="72" t="s">
        <v>15</v>
      </c>
      <c r="C586" s="51" t="s">
        <v>572</v>
      </c>
      <c r="D586" s="70" t="s">
        <v>573</v>
      </c>
      <c r="E586" s="50">
        <v>54</v>
      </c>
      <c r="F586" s="50" t="s">
        <v>23</v>
      </c>
      <c r="G586" s="69">
        <v>6.2488888888888887</v>
      </c>
      <c r="H586" s="195">
        <v>337.44</v>
      </c>
      <c r="I586" s="197"/>
      <c r="J586" s="195">
        <f t="shared" si="18"/>
        <v>-6.2488888888888887</v>
      </c>
      <c r="K586" s="51"/>
      <c r="L586" s="51"/>
      <c r="M586" s="50" t="s">
        <v>485</v>
      </c>
      <c r="N586" s="45"/>
      <c r="O586" s="45"/>
      <c r="P586" s="45"/>
    </row>
    <row r="587" spans="1:16" x14ac:dyDescent="0.25">
      <c r="A587" s="51">
        <f t="shared" si="19"/>
        <v>581</v>
      </c>
      <c r="B587" s="72" t="s">
        <v>15</v>
      </c>
      <c r="C587" s="51" t="s">
        <v>570</v>
      </c>
      <c r="D587" s="70" t="s">
        <v>571</v>
      </c>
      <c r="E587" s="50">
        <v>2</v>
      </c>
      <c r="F587" s="50" t="s">
        <v>23</v>
      </c>
      <c r="G587" s="69">
        <v>158.72</v>
      </c>
      <c r="H587" s="195">
        <v>317.44</v>
      </c>
      <c r="I587" s="197"/>
      <c r="J587" s="195">
        <f t="shared" si="18"/>
        <v>-158.72</v>
      </c>
      <c r="K587" s="51"/>
      <c r="L587" s="51"/>
      <c r="M587" s="50" t="s">
        <v>485</v>
      </c>
      <c r="N587" s="45"/>
      <c r="O587" s="45"/>
      <c r="P587" s="45"/>
    </row>
    <row r="588" spans="1:16" x14ac:dyDescent="0.25">
      <c r="A588" s="51">
        <f t="shared" si="19"/>
        <v>582</v>
      </c>
      <c r="B588" s="72" t="s">
        <v>15</v>
      </c>
      <c r="C588" s="51" t="s">
        <v>568</v>
      </c>
      <c r="D588" s="70" t="s">
        <v>569</v>
      </c>
      <c r="E588" s="50">
        <v>1</v>
      </c>
      <c r="F588" s="50" t="s">
        <v>23</v>
      </c>
      <c r="G588" s="69">
        <v>315.18</v>
      </c>
      <c r="H588" s="195">
        <v>315.18</v>
      </c>
      <c r="I588" s="197"/>
      <c r="J588" s="195">
        <f t="shared" si="18"/>
        <v>-315.18</v>
      </c>
      <c r="K588" s="51"/>
      <c r="L588" s="51"/>
      <c r="M588" s="50" t="s">
        <v>485</v>
      </c>
      <c r="N588" s="45"/>
      <c r="O588" s="45"/>
      <c r="P588" s="45"/>
    </row>
    <row r="589" spans="1:16" x14ac:dyDescent="0.25">
      <c r="A589" s="51">
        <f t="shared" si="19"/>
        <v>583</v>
      </c>
      <c r="B589" s="72" t="s">
        <v>15</v>
      </c>
      <c r="C589" s="51" t="s">
        <v>566</v>
      </c>
      <c r="D589" s="70" t="s">
        <v>567</v>
      </c>
      <c r="E589" s="50">
        <v>9</v>
      </c>
      <c r="F589" s="50" t="s">
        <v>23</v>
      </c>
      <c r="G589" s="69">
        <v>31.63666666666667</v>
      </c>
      <c r="H589" s="195">
        <v>284.73</v>
      </c>
      <c r="I589" s="197"/>
      <c r="J589" s="195">
        <f t="shared" si="18"/>
        <v>-31.63666666666667</v>
      </c>
      <c r="K589" s="51"/>
      <c r="L589" s="51"/>
      <c r="M589" s="50" t="s">
        <v>485</v>
      </c>
      <c r="N589" s="45"/>
      <c r="O589" s="45"/>
      <c r="P589" s="45"/>
    </row>
    <row r="590" spans="1:16" x14ac:dyDescent="0.25">
      <c r="A590" s="51">
        <f t="shared" si="19"/>
        <v>584</v>
      </c>
      <c r="B590" s="72" t="s">
        <v>15</v>
      </c>
      <c r="C590" s="51" t="s">
        <v>564</v>
      </c>
      <c r="D590" s="70" t="s">
        <v>565</v>
      </c>
      <c r="E590" s="50">
        <v>2</v>
      </c>
      <c r="F590" s="50" t="s">
        <v>23</v>
      </c>
      <c r="G590" s="69">
        <v>137.84</v>
      </c>
      <c r="H590" s="195">
        <v>275.68</v>
      </c>
      <c r="I590" s="197"/>
      <c r="J590" s="195">
        <f t="shared" si="18"/>
        <v>-137.84</v>
      </c>
      <c r="K590" s="51"/>
      <c r="L590" s="51"/>
      <c r="M590" s="50" t="s">
        <v>485</v>
      </c>
      <c r="N590" s="45"/>
      <c r="O590" s="45"/>
      <c r="P590" s="45"/>
    </row>
    <row r="591" spans="1:16" x14ac:dyDescent="0.25">
      <c r="A591" s="51">
        <f t="shared" si="19"/>
        <v>585</v>
      </c>
      <c r="B591" s="72" t="s">
        <v>15</v>
      </c>
      <c r="C591" s="51" t="s">
        <v>562</v>
      </c>
      <c r="D591" s="70" t="s">
        <v>563</v>
      </c>
      <c r="E591" s="50">
        <v>1</v>
      </c>
      <c r="F591" s="50" t="s">
        <v>23</v>
      </c>
      <c r="G591" s="69">
        <v>270.64</v>
      </c>
      <c r="H591" s="195">
        <v>270.64</v>
      </c>
      <c r="I591" s="197"/>
      <c r="J591" s="195">
        <f t="shared" si="18"/>
        <v>-270.64</v>
      </c>
      <c r="K591" s="51"/>
      <c r="L591" s="51"/>
      <c r="M591" s="50" t="s">
        <v>485</v>
      </c>
      <c r="N591" s="45"/>
      <c r="O591" s="45"/>
      <c r="P591" s="45"/>
    </row>
    <row r="592" spans="1:16" x14ac:dyDescent="0.25">
      <c r="A592" s="51">
        <f t="shared" si="19"/>
        <v>586</v>
      </c>
      <c r="B592" s="72" t="s">
        <v>15</v>
      </c>
      <c r="C592" s="51" t="s">
        <v>560</v>
      </c>
      <c r="D592" s="70" t="s">
        <v>561</v>
      </c>
      <c r="E592" s="50">
        <v>1</v>
      </c>
      <c r="F592" s="50" t="s">
        <v>23</v>
      </c>
      <c r="G592" s="69">
        <v>270</v>
      </c>
      <c r="H592" s="195">
        <v>270</v>
      </c>
      <c r="I592" s="197"/>
      <c r="J592" s="195">
        <f t="shared" si="18"/>
        <v>-270</v>
      </c>
      <c r="K592" s="51"/>
      <c r="L592" s="51"/>
      <c r="M592" s="50" t="s">
        <v>485</v>
      </c>
      <c r="N592" s="45"/>
      <c r="O592" s="45"/>
      <c r="P592" s="45"/>
    </row>
    <row r="593" spans="1:16" x14ac:dyDescent="0.25">
      <c r="A593" s="51">
        <f t="shared" si="19"/>
        <v>587</v>
      </c>
      <c r="B593" s="72" t="s">
        <v>15</v>
      </c>
      <c r="C593" s="51" t="s">
        <v>558</v>
      </c>
      <c r="D593" s="70" t="s">
        <v>559</v>
      </c>
      <c r="E593" s="50">
        <v>71</v>
      </c>
      <c r="F593" s="50" t="s">
        <v>23</v>
      </c>
      <c r="G593" s="69">
        <v>3.5192957746478872</v>
      </c>
      <c r="H593" s="195">
        <v>249.87</v>
      </c>
      <c r="I593" s="197"/>
      <c r="J593" s="195">
        <f t="shared" si="18"/>
        <v>-3.5192957746478872</v>
      </c>
      <c r="K593" s="51"/>
      <c r="L593" s="51"/>
      <c r="M593" s="50" t="s">
        <v>485</v>
      </c>
      <c r="N593" s="45"/>
      <c r="O593" s="45"/>
      <c r="P593" s="45"/>
    </row>
    <row r="594" spans="1:16" x14ac:dyDescent="0.25">
      <c r="A594" s="51">
        <f t="shared" si="19"/>
        <v>588</v>
      </c>
      <c r="B594" s="72" t="s">
        <v>15</v>
      </c>
      <c r="C594" s="51" t="s">
        <v>556</v>
      </c>
      <c r="D594" s="70" t="s">
        <v>557</v>
      </c>
      <c r="E594" s="50">
        <v>4</v>
      </c>
      <c r="F594" s="50" t="s">
        <v>23</v>
      </c>
      <c r="G594" s="69">
        <v>60</v>
      </c>
      <c r="H594" s="195">
        <v>240</v>
      </c>
      <c r="I594" s="197"/>
      <c r="J594" s="195">
        <f t="shared" si="18"/>
        <v>-60</v>
      </c>
      <c r="K594" s="51"/>
      <c r="L594" s="51"/>
      <c r="M594" s="50" t="s">
        <v>485</v>
      </c>
      <c r="N594" s="45"/>
      <c r="O594" s="45"/>
      <c r="P594" s="45"/>
    </row>
    <row r="595" spans="1:16" x14ac:dyDescent="0.25">
      <c r="A595" s="51">
        <f t="shared" si="19"/>
        <v>589</v>
      </c>
      <c r="B595" s="72" t="s">
        <v>15</v>
      </c>
      <c r="C595" s="51" t="s">
        <v>554</v>
      </c>
      <c r="D595" s="70" t="s">
        <v>555</v>
      </c>
      <c r="E595" s="50">
        <v>1</v>
      </c>
      <c r="F595" s="50" t="s">
        <v>1689</v>
      </c>
      <c r="G595" s="69">
        <v>232.67</v>
      </c>
      <c r="H595" s="195">
        <v>232.67</v>
      </c>
      <c r="I595" s="197"/>
      <c r="J595" s="195">
        <f t="shared" si="18"/>
        <v>-232.67</v>
      </c>
      <c r="K595" s="51"/>
      <c r="L595" s="51"/>
      <c r="M595" s="50" t="s">
        <v>485</v>
      </c>
      <c r="N595" s="45"/>
      <c r="O595" s="45"/>
      <c r="P595" s="45"/>
    </row>
    <row r="596" spans="1:16" x14ac:dyDescent="0.25">
      <c r="A596" s="51">
        <f t="shared" si="19"/>
        <v>590</v>
      </c>
      <c r="B596" s="72" t="s">
        <v>15</v>
      </c>
      <c r="C596" s="51" t="s">
        <v>552</v>
      </c>
      <c r="D596" s="70" t="s">
        <v>553</v>
      </c>
      <c r="E596" s="50">
        <v>2</v>
      </c>
      <c r="F596" s="50" t="s">
        <v>23</v>
      </c>
      <c r="G596" s="69">
        <v>116.25</v>
      </c>
      <c r="H596" s="195">
        <v>232.5</v>
      </c>
      <c r="I596" s="197"/>
      <c r="J596" s="195">
        <f t="shared" si="18"/>
        <v>-116.25</v>
      </c>
      <c r="K596" s="51"/>
      <c r="L596" s="51"/>
      <c r="M596" s="50" t="s">
        <v>485</v>
      </c>
      <c r="N596" s="45"/>
      <c r="O596" s="45"/>
      <c r="P596" s="45"/>
    </row>
    <row r="597" spans="1:16" x14ac:dyDescent="0.25">
      <c r="A597" s="51">
        <f t="shared" si="19"/>
        <v>591</v>
      </c>
      <c r="B597" s="72" t="s">
        <v>15</v>
      </c>
      <c r="C597" s="51" t="s">
        <v>550</v>
      </c>
      <c r="D597" s="70" t="s">
        <v>551</v>
      </c>
      <c r="E597" s="50">
        <v>1</v>
      </c>
      <c r="F597" s="50" t="s">
        <v>23</v>
      </c>
      <c r="G597" s="69">
        <v>230.13</v>
      </c>
      <c r="H597" s="195">
        <v>230.13</v>
      </c>
      <c r="I597" s="197"/>
      <c r="J597" s="195">
        <f t="shared" si="18"/>
        <v>-230.13</v>
      </c>
      <c r="K597" s="51"/>
      <c r="L597" s="51"/>
      <c r="M597" s="50" t="s">
        <v>485</v>
      </c>
      <c r="N597" s="45"/>
      <c r="O597" s="45"/>
      <c r="P597" s="45"/>
    </row>
    <row r="598" spans="1:16" x14ac:dyDescent="0.25">
      <c r="A598" s="51">
        <f t="shared" si="19"/>
        <v>592</v>
      </c>
      <c r="B598" s="72" t="s">
        <v>15</v>
      </c>
      <c r="C598" s="51" t="s">
        <v>548</v>
      </c>
      <c r="D598" s="70" t="s">
        <v>549</v>
      </c>
      <c r="E598" s="50">
        <v>2</v>
      </c>
      <c r="F598" s="50" t="s">
        <v>23</v>
      </c>
      <c r="G598" s="69">
        <v>112.5</v>
      </c>
      <c r="H598" s="195">
        <v>225</v>
      </c>
      <c r="I598" s="197"/>
      <c r="J598" s="195">
        <f t="shared" si="18"/>
        <v>-112.5</v>
      </c>
      <c r="K598" s="51"/>
      <c r="L598" s="51"/>
      <c r="M598" s="50" t="s">
        <v>485</v>
      </c>
      <c r="N598" s="45"/>
      <c r="O598" s="45"/>
      <c r="P598" s="45"/>
    </row>
    <row r="599" spans="1:16" x14ac:dyDescent="0.25">
      <c r="A599" s="51">
        <f t="shared" si="19"/>
        <v>593</v>
      </c>
      <c r="B599" s="219" t="s">
        <v>15</v>
      </c>
      <c r="C599" s="215" t="s">
        <v>546</v>
      </c>
      <c r="D599" s="217" t="s">
        <v>547</v>
      </c>
      <c r="E599" s="218">
        <v>4</v>
      </c>
      <c r="F599" s="50" t="s">
        <v>23</v>
      </c>
      <c r="G599" s="69">
        <v>56.207500000000003</v>
      </c>
      <c r="H599" s="195">
        <v>224.83</v>
      </c>
      <c r="I599" s="197"/>
      <c r="J599" s="195">
        <f t="shared" si="18"/>
        <v>-56.207500000000003</v>
      </c>
      <c r="K599" s="51"/>
      <c r="L599" s="51"/>
      <c r="M599" s="50" t="s">
        <v>485</v>
      </c>
      <c r="N599" s="45" t="s">
        <v>1695</v>
      </c>
      <c r="O599" s="227">
        <v>45992</v>
      </c>
      <c r="P599" s="45" t="s">
        <v>1923</v>
      </c>
    </row>
    <row r="600" spans="1:16" x14ac:dyDescent="0.25">
      <c r="A600" s="51">
        <f t="shared" si="19"/>
        <v>594</v>
      </c>
      <c r="B600" s="72" t="s">
        <v>15</v>
      </c>
      <c r="C600" s="51" t="s">
        <v>1573</v>
      </c>
      <c r="D600" s="70" t="s">
        <v>1574</v>
      </c>
      <c r="E600" s="50">
        <v>2</v>
      </c>
      <c r="F600" s="50" t="s">
        <v>23</v>
      </c>
      <c r="G600" s="69">
        <v>108.33499999999999</v>
      </c>
      <c r="H600" s="195">
        <v>216.67</v>
      </c>
      <c r="I600" s="197"/>
      <c r="J600" s="195">
        <f t="shared" si="18"/>
        <v>-108.33499999999999</v>
      </c>
      <c r="K600" s="51"/>
      <c r="L600" s="51"/>
      <c r="M600" s="50" t="s">
        <v>1546</v>
      </c>
      <c r="N600" s="45"/>
      <c r="O600" s="45"/>
      <c r="P600" s="45"/>
    </row>
    <row r="601" spans="1:16" x14ac:dyDescent="0.25">
      <c r="A601" s="51">
        <f t="shared" si="19"/>
        <v>595</v>
      </c>
      <c r="B601" s="72" t="s">
        <v>15</v>
      </c>
      <c r="C601" s="51" t="s">
        <v>544</v>
      </c>
      <c r="D601" s="70" t="s">
        <v>545</v>
      </c>
      <c r="E601" s="50">
        <v>17</v>
      </c>
      <c r="F601" s="50" t="s">
        <v>23</v>
      </c>
      <c r="G601" s="69">
        <v>12.5</v>
      </c>
      <c r="H601" s="195">
        <v>212.5</v>
      </c>
      <c r="I601" s="197"/>
      <c r="J601" s="195">
        <f t="shared" si="18"/>
        <v>-12.5</v>
      </c>
      <c r="K601" s="51"/>
      <c r="L601" s="51"/>
      <c r="M601" s="50" t="s">
        <v>485</v>
      </c>
      <c r="N601" s="45"/>
      <c r="O601" s="45"/>
      <c r="P601" s="45"/>
    </row>
    <row r="602" spans="1:16" x14ac:dyDescent="0.25">
      <c r="A602" s="51">
        <f t="shared" si="19"/>
        <v>596</v>
      </c>
      <c r="B602" s="72" t="s">
        <v>15</v>
      </c>
      <c r="C602" s="51" t="s">
        <v>542</v>
      </c>
      <c r="D602" s="70" t="s">
        <v>543</v>
      </c>
      <c r="E602" s="50">
        <v>8</v>
      </c>
      <c r="F602" s="50" t="s">
        <v>23</v>
      </c>
      <c r="G602" s="69">
        <v>25.842500000000001</v>
      </c>
      <c r="H602" s="195">
        <v>206.74</v>
      </c>
      <c r="I602" s="197"/>
      <c r="J602" s="195">
        <f t="shared" si="18"/>
        <v>-25.842500000000001</v>
      </c>
      <c r="K602" s="51"/>
      <c r="L602" s="51"/>
      <c r="M602" s="50" t="s">
        <v>485</v>
      </c>
      <c r="N602" s="45"/>
      <c r="O602" s="45"/>
      <c r="P602" s="45"/>
    </row>
    <row r="603" spans="1:16" x14ac:dyDescent="0.25">
      <c r="A603" s="51">
        <f t="shared" si="19"/>
        <v>597</v>
      </c>
      <c r="B603" s="72" t="s">
        <v>15</v>
      </c>
      <c r="C603" s="51" t="s">
        <v>540</v>
      </c>
      <c r="D603" s="70" t="s">
        <v>541</v>
      </c>
      <c r="E603" s="50">
        <v>8</v>
      </c>
      <c r="F603" s="50" t="s">
        <v>23</v>
      </c>
      <c r="G603" s="69">
        <v>25</v>
      </c>
      <c r="H603" s="195">
        <v>200</v>
      </c>
      <c r="I603" s="197"/>
      <c r="J603" s="195">
        <f t="shared" si="18"/>
        <v>-25</v>
      </c>
      <c r="K603" s="51"/>
      <c r="L603" s="51"/>
      <c r="M603" s="50" t="s">
        <v>485</v>
      </c>
      <c r="N603" s="45"/>
      <c r="O603" s="45"/>
      <c r="P603" s="45"/>
    </row>
    <row r="604" spans="1:16" x14ac:dyDescent="0.25">
      <c r="A604" s="51">
        <f t="shared" si="19"/>
        <v>598</v>
      </c>
      <c r="B604" s="72" t="s">
        <v>15</v>
      </c>
      <c r="C604" s="51" t="s">
        <v>538</v>
      </c>
      <c r="D604" s="70" t="s">
        <v>539</v>
      </c>
      <c r="E604" s="50">
        <v>1</v>
      </c>
      <c r="F604" s="50" t="s">
        <v>1689</v>
      </c>
      <c r="G604" s="69">
        <v>194.69</v>
      </c>
      <c r="H604" s="195">
        <v>194.69</v>
      </c>
      <c r="I604" s="197"/>
      <c r="J604" s="195">
        <f t="shared" si="18"/>
        <v>-194.69</v>
      </c>
      <c r="K604" s="51"/>
      <c r="L604" s="51"/>
      <c r="M604" s="50" t="s">
        <v>485</v>
      </c>
      <c r="N604" s="45"/>
      <c r="O604" s="45"/>
      <c r="P604" s="45"/>
    </row>
    <row r="605" spans="1:16" x14ac:dyDescent="0.25">
      <c r="A605" s="51">
        <f t="shared" si="19"/>
        <v>599</v>
      </c>
      <c r="B605" s="72" t="s">
        <v>15</v>
      </c>
      <c r="C605" s="51" t="s">
        <v>1575</v>
      </c>
      <c r="D605" s="70" t="s">
        <v>1576</v>
      </c>
      <c r="E605" s="50">
        <v>1</v>
      </c>
      <c r="F605" s="50" t="s">
        <v>23</v>
      </c>
      <c r="G605" s="69">
        <v>190</v>
      </c>
      <c r="H605" s="195">
        <v>190</v>
      </c>
      <c r="I605" s="197"/>
      <c r="J605" s="195">
        <f t="shared" si="18"/>
        <v>-190</v>
      </c>
      <c r="K605" s="51"/>
      <c r="L605" s="51"/>
      <c r="M605" s="50" t="s">
        <v>1546</v>
      </c>
      <c r="N605" s="45"/>
      <c r="O605" s="45"/>
      <c r="P605" s="45"/>
    </row>
    <row r="606" spans="1:16" x14ac:dyDescent="0.25">
      <c r="A606" s="51">
        <f t="shared" si="19"/>
        <v>600</v>
      </c>
      <c r="B606" s="72" t="s">
        <v>15</v>
      </c>
      <c r="C606" s="51" t="s">
        <v>536</v>
      </c>
      <c r="D606" s="70" t="s">
        <v>537</v>
      </c>
      <c r="E606" s="50">
        <v>40</v>
      </c>
      <c r="F606" s="50" t="s">
        <v>23</v>
      </c>
      <c r="G606" s="69">
        <v>4.5834999999999999</v>
      </c>
      <c r="H606" s="195">
        <v>183.34</v>
      </c>
      <c r="I606" s="197"/>
      <c r="J606" s="195">
        <f t="shared" si="18"/>
        <v>-4.5834999999999999</v>
      </c>
      <c r="K606" s="51"/>
      <c r="L606" s="51"/>
      <c r="M606" s="50" t="s">
        <v>485</v>
      </c>
      <c r="N606" s="45"/>
      <c r="O606" s="45"/>
      <c r="P606" s="45"/>
    </row>
    <row r="607" spans="1:16" x14ac:dyDescent="0.25">
      <c r="A607" s="51">
        <f t="shared" si="19"/>
        <v>601</v>
      </c>
      <c r="B607" s="72" t="s">
        <v>15</v>
      </c>
      <c r="C607" s="51" t="s">
        <v>534</v>
      </c>
      <c r="D607" s="70" t="s">
        <v>535</v>
      </c>
      <c r="E607" s="50">
        <v>2</v>
      </c>
      <c r="F607" s="50" t="s">
        <v>23</v>
      </c>
      <c r="G607" s="69">
        <v>89.1</v>
      </c>
      <c r="H607" s="195">
        <v>178.2</v>
      </c>
      <c r="I607" s="197"/>
      <c r="J607" s="195">
        <f t="shared" si="18"/>
        <v>-89.1</v>
      </c>
      <c r="K607" s="51"/>
      <c r="L607" s="51"/>
      <c r="M607" s="50" t="s">
        <v>485</v>
      </c>
      <c r="N607" s="45"/>
      <c r="O607" s="45"/>
      <c r="P607" s="45"/>
    </row>
    <row r="608" spans="1:16" x14ac:dyDescent="0.25">
      <c r="A608" s="51">
        <f t="shared" si="19"/>
        <v>602</v>
      </c>
      <c r="B608" s="219" t="s">
        <v>15</v>
      </c>
      <c r="C608" s="215" t="s">
        <v>532</v>
      </c>
      <c r="D608" s="217" t="s">
        <v>533</v>
      </c>
      <c r="E608" s="218">
        <v>2</v>
      </c>
      <c r="F608" s="50" t="s">
        <v>23</v>
      </c>
      <c r="G608" s="69">
        <v>88</v>
      </c>
      <c r="H608" s="195">
        <v>176</v>
      </c>
      <c r="I608" s="197"/>
      <c r="J608" s="195">
        <f t="shared" si="18"/>
        <v>-88</v>
      </c>
      <c r="K608" s="51"/>
      <c r="L608" s="51"/>
      <c r="M608" s="50" t="s">
        <v>485</v>
      </c>
      <c r="N608" s="45" t="s">
        <v>1695</v>
      </c>
      <c r="O608" s="227">
        <v>45992</v>
      </c>
      <c r="P608" s="45" t="s">
        <v>1923</v>
      </c>
    </row>
    <row r="609" spans="1:16" x14ac:dyDescent="0.25">
      <c r="A609" s="51">
        <f t="shared" si="19"/>
        <v>603</v>
      </c>
      <c r="B609" s="224" t="s">
        <v>15</v>
      </c>
      <c r="C609" s="220" t="s">
        <v>532</v>
      </c>
      <c r="D609" s="221" t="s">
        <v>533</v>
      </c>
      <c r="E609" s="222">
        <v>2</v>
      </c>
      <c r="F609" s="50" t="s">
        <v>23</v>
      </c>
      <c r="G609" s="69">
        <v>88</v>
      </c>
      <c r="H609" s="195">
        <v>176</v>
      </c>
      <c r="I609" s="197"/>
      <c r="J609" s="195">
        <f t="shared" si="18"/>
        <v>-88</v>
      </c>
      <c r="K609" s="51"/>
      <c r="L609" s="51"/>
      <c r="M609" s="50" t="s">
        <v>485</v>
      </c>
      <c r="N609" s="45"/>
      <c r="O609" s="45"/>
      <c r="P609" s="45"/>
    </row>
    <row r="610" spans="1:16" x14ac:dyDescent="0.25">
      <c r="A610" s="51">
        <f t="shared" si="19"/>
        <v>604</v>
      </c>
      <c r="B610" s="72" t="s">
        <v>15</v>
      </c>
      <c r="C610" s="51" t="s">
        <v>530</v>
      </c>
      <c r="D610" s="70" t="s">
        <v>531</v>
      </c>
      <c r="E610" s="50">
        <v>2</v>
      </c>
      <c r="F610" s="50" t="s">
        <v>23</v>
      </c>
      <c r="G610" s="69">
        <v>87.5</v>
      </c>
      <c r="H610" s="195">
        <v>175</v>
      </c>
      <c r="I610" s="197"/>
      <c r="J610" s="195">
        <f t="shared" si="18"/>
        <v>-87.5</v>
      </c>
      <c r="K610" s="51"/>
      <c r="L610" s="51"/>
      <c r="M610" s="50" t="s">
        <v>485</v>
      </c>
      <c r="N610" s="45"/>
      <c r="O610" s="45"/>
      <c r="P610" s="45"/>
    </row>
    <row r="611" spans="1:16" x14ac:dyDescent="0.25">
      <c r="A611" s="51">
        <f t="shared" si="19"/>
        <v>605</v>
      </c>
      <c r="B611" s="72" t="s">
        <v>15</v>
      </c>
      <c r="C611" s="51" t="s">
        <v>528</v>
      </c>
      <c r="D611" s="70" t="s">
        <v>529</v>
      </c>
      <c r="E611" s="50">
        <v>6</v>
      </c>
      <c r="F611" s="50" t="s">
        <v>23</v>
      </c>
      <c r="G611" s="69">
        <v>28</v>
      </c>
      <c r="H611" s="195">
        <v>168</v>
      </c>
      <c r="I611" s="197"/>
      <c r="J611" s="195">
        <f t="shared" si="18"/>
        <v>-28</v>
      </c>
      <c r="K611" s="51"/>
      <c r="L611" s="51"/>
      <c r="M611" s="50" t="s">
        <v>485</v>
      </c>
      <c r="N611" s="45"/>
      <c r="O611" s="45"/>
      <c r="P611" s="45"/>
    </row>
    <row r="612" spans="1:16" x14ac:dyDescent="0.25">
      <c r="A612" s="51">
        <f t="shared" si="19"/>
        <v>606</v>
      </c>
      <c r="B612" s="72" t="s">
        <v>15</v>
      </c>
      <c r="C612" s="51" t="s">
        <v>526</v>
      </c>
      <c r="D612" s="70" t="s">
        <v>527</v>
      </c>
      <c r="E612" s="50">
        <v>6</v>
      </c>
      <c r="F612" s="50" t="s">
        <v>23</v>
      </c>
      <c r="G612" s="69">
        <v>26.400000000000002</v>
      </c>
      <c r="H612" s="195">
        <v>158.4</v>
      </c>
      <c r="I612" s="197"/>
      <c r="J612" s="195">
        <f t="shared" si="18"/>
        <v>-26.400000000000002</v>
      </c>
      <c r="K612" s="51"/>
      <c r="L612" s="51"/>
      <c r="M612" s="50" t="s">
        <v>485</v>
      </c>
      <c r="N612" s="45"/>
      <c r="O612" s="45"/>
      <c r="P612" s="45"/>
    </row>
    <row r="613" spans="1:16" x14ac:dyDescent="0.25">
      <c r="A613" s="51">
        <f t="shared" si="19"/>
        <v>607</v>
      </c>
      <c r="B613" s="72" t="s">
        <v>15</v>
      </c>
      <c r="C613" s="51" t="s">
        <v>1547</v>
      </c>
      <c r="D613" s="225" t="s">
        <v>1548</v>
      </c>
      <c r="E613" s="50">
        <v>30</v>
      </c>
      <c r="F613" s="50" t="s">
        <v>23</v>
      </c>
      <c r="G613" s="69">
        <v>5</v>
      </c>
      <c r="H613" s="195">
        <v>150</v>
      </c>
      <c r="I613" s="197"/>
      <c r="J613" s="195">
        <f t="shared" si="18"/>
        <v>-5</v>
      </c>
      <c r="K613" s="51"/>
      <c r="L613" s="51"/>
      <c r="M613" s="50" t="s">
        <v>1546</v>
      </c>
      <c r="N613" s="45" t="s">
        <v>1922</v>
      </c>
      <c r="O613" s="45"/>
      <c r="P613" s="45"/>
    </row>
    <row r="614" spans="1:16" x14ac:dyDescent="0.25">
      <c r="A614" s="51">
        <f t="shared" si="19"/>
        <v>608</v>
      </c>
      <c r="B614" s="72" t="s">
        <v>15</v>
      </c>
      <c r="C614" s="51"/>
      <c r="D614" s="225" t="s">
        <v>1557</v>
      </c>
      <c r="E614" s="50">
        <v>2</v>
      </c>
      <c r="F614" s="50" t="s">
        <v>23</v>
      </c>
      <c r="G614" s="69">
        <v>70</v>
      </c>
      <c r="H614" s="195">
        <v>140</v>
      </c>
      <c r="I614" s="197"/>
      <c r="J614" s="195">
        <f t="shared" si="18"/>
        <v>-70</v>
      </c>
      <c r="K614" s="51"/>
      <c r="L614" s="51"/>
      <c r="M614" s="50" t="s">
        <v>1546</v>
      </c>
      <c r="N614" s="45" t="s">
        <v>1922</v>
      </c>
      <c r="O614" s="45"/>
      <c r="P614" s="45"/>
    </row>
    <row r="615" spans="1:16" x14ac:dyDescent="0.25">
      <c r="A615" s="51">
        <f t="shared" si="19"/>
        <v>609</v>
      </c>
      <c r="B615" s="72" t="s">
        <v>15</v>
      </c>
      <c r="C615" s="51" t="s">
        <v>1558</v>
      </c>
      <c r="D615" s="225" t="s">
        <v>1559</v>
      </c>
      <c r="E615" s="50">
        <v>180</v>
      </c>
      <c r="F615" s="50" t="s">
        <v>23</v>
      </c>
      <c r="G615" s="69">
        <v>0.7</v>
      </c>
      <c r="H615" s="195">
        <v>126</v>
      </c>
      <c r="I615" s="197"/>
      <c r="J615" s="195">
        <f t="shared" si="18"/>
        <v>-0.7</v>
      </c>
      <c r="K615" s="51"/>
      <c r="L615" s="51"/>
      <c r="M615" s="50" t="s">
        <v>1546</v>
      </c>
      <c r="N615" s="45" t="s">
        <v>1922</v>
      </c>
      <c r="O615" s="45"/>
      <c r="P615" s="45"/>
    </row>
    <row r="616" spans="1:16" x14ac:dyDescent="0.25">
      <c r="A616" s="51">
        <f t="shared" si="19"/>
        <v>610</v>
      </c>
      <c r="B616" s="72" t="s">
        <v>15</v>
      </c>
      <c r="C616" s="51" t="s">
        <v>524</v>
      </c>
      <c r="D616" s="70" t="s">
        <v>525</v>
      </c>
      <c r="E616" s="50">
        <v>10</v>
      </c>
      <c r="F616" s="50" t="s">
        <v>23</v>
      </c>
      <c r="G616" s="69">
        <v>12.5</v>
      </c>
      <c r="H616" s="195">
        <v>125</v>
      </c>
      <c r="I616" s="197"/>
      <c r="J616" s="195">
        <f t="shared" si="18"/>
        <v>-12.5</v>
      </c>
      <c r="K616" s="51"/>
      <c r="L616" s="51"/>
      <c r="M616" s="50" t="s">
        <v>485</v>
      </c>
      <c r="N616" s="45"/>
      <c r="O616" s="45"/>
      <c r="P616" s="45"/>
    </row>
    <row r="617" spans="1:16" x14ac:dyDescent="0.25">
      <c r="A617" s="51">
        <f t="shared" si="19"/>
        <v>611</v>
      </c>
      <c r="B617" s="72" t="s">
        <v>15</v>
      </c>
      <c r="C617" s="51" t="s">
        <v>522</v>
      </c>
      <c r="D617" s="70" t="s">
        <v>523</v>
      </c>
      <c r="E617" s="50">
        <v>6</v>
      </c>
      <c r="F617" s="50" t="s">
        <v>23</v>
      </c>
      <c r="G617" s="69">
        <v>20</v>
      </c>
      <c r="H617" s="195">
        <v>120</v>
      </c>
      <c r="I617" s="197"/>
      <c r="J617" s="195">
        <f t="shared" si="18"/>
        <v>-20</v>
      </c>
      <c r="K617" s="51"/>
      <c r="L617" s="51"/>
      <c r="M617" s="50" t="s">
        <v>485</v>
      </c>
      <c r="N617" s="45"/>
      <c r="O617" s="45"/>
      <c r="P617" s="45"/>
    </row>
    <row r="618" spans="1:16" x14ac:dyDescent="0.25">
      <c r="A618" s="51">
        <f t="shared" si="19"/>
        <v>612</v>
      </c>
      <c r="B618" s="219" t="s">
        <v>15</v>
      </c>
      <c r="C618" s="215" t="s">
        <v>1662</v>
      </c>
      <c r="D618" s="217" t="s">
        <v>1663</v>
      </c>
      <c r="E618" s="218">
        <v>2</v>
      </c>
      <c r="F618" s="50" t="s">
        <v>23</v>
      </c>
      <c r="G618" s="69">
        <v>55</v>
      </c>
      <c r="H618" s="195">
        <v>110</v>
      </c>
      <c r="I618" s="197"/>
      <c r="J618" s="195">
        <f t="shared" si="18"/>
        <v>-55</v>
      </c>
      <c r="K618" s="51"/>
      <c r="L618" s="51"/>
      <c r="M618" s="50" t="s">
        <v>485</v>
      </c>
      <c r="N618" s="45" t="s">
        <v>1695</v>
      </c>
      <c r="O618" s="227">
        <v>45992</v>
      </c>
      <c r="P618" s="45" t="s">
        <v>1923</v>
      </c>
    </row>
    <row r="619" spans="1:16" x14ac:dyDescent="0.25">
      <c r="A619" s="51">
        <f t="shared" si="19"/>
        <v>613</v>
      </c>
      <c r="B619" s="72" t="s">
        <v>15</v>
      </c>
      <c r="C619" s="51" t="s">
        <v>520</v>
      </c>
      <c r="D619" s="70" t="s">
        <v>521</v>
      </c>
      <c r="E619" s="50">
        <v>5</v>
      </c>
      <c r="F619" s="50" t="s">
        <v>23</v>
      </c>
      <c r="G619" s="69">
        <v>21.666</v>
      </c>
      <c r="H619" s="195">
        <v>108.33</v>
      </c>
      <c r="I619" s="197"/>
      <c r="J619" s="195">
        <f t="shared" si="18"/>
        <v>-21.666</v>
      </c>
      <c r="K619" s="51"/>
      <c r="L619" s="51"/>
      <c r="M619" s="50" t="s">
        <v>485</v>
      </c>
      <c r="N619" s="45"/>
      <c r="O619" s="45"/>
      <c r="P619" s="45"/>
    </row>
    <row r="620" spans="1:16" x14ac:dyDescent="0.25">
      <c r="A620" s="51">
        <f t="shared" si="19"/>
        <v>614</v>
      </c>
      <c r="B620" s="72" t="s">
        <v>15</v>
      </c>
      <c r="C620" s="51" t="s">
        <v>518</v>
      </c>
      <c r="D620" s="70" t="s">
        <v>519</v>
      </c>
      <c r="E620" s="50">
        <v>2</v>
      </c>
      <c r="F620" s="50" t="s">
        <v>23</v>
      </c>
      <c r="G620" s="69">
        <v>52.085000000000001</v>
      </c>
      <c r="H620" s="195">
        <v>104.17</v>
      </c>
      <c r="I620" s="197"/>
      <c r="J620" s="195">
        <f t="shared" si="18"/>
        <v>-52.085000000000001</v>
      </c>
      <c r="K620" s="51"/>
      <c r="L620" s="51"/>
      <c r="M620" s="50" t="s">
        <v>485</v>
      </c>
      <c r="N620" s="45"/>
      <c r="O620" s="45"/>
      <c r="P620" s="45"/>
    </row>
    <row r="621" spans="1:16" x14ac:dyDescent="0.25">
      <c r="A621" s="51">
        <f t="shared" si="19"/>
        <v>615</v>
      </c>
      <c r="B621" s="72" t="s">
        <v>15</v>
      </c>
      <c r="C621" s="51"/>
      <c r="D621" s="70" t="s">
        <v>519</v>
      </c>
      <c r="E621" s="50">
        <v>2</v>
      </c>
      <c r="F621" s="50"/>
      <c r="G621" s="69">
        <v>52.085000000000001</v>
      </c>
      <c r="H621" s="195">
        <v>104.17</v>
      </c>
      <c r="I621" s="197"/>
      <c r="J621" s="195">
        <f t="shared" si="18"/>
        <v>-52.085000000000001</v>
      </c>
      <c r="K621" s="51"/>
      <c r="L621" s="51"/>
      <c r="M621" s="50" t="s">
        <v>1546</v>
      </c>
      <c r="N621" s="45"/>
      <c r="O621" s="45"/>
      <c r="P621" s="45"/>
    </row>
    <row r="622" spans="1:16" x14ac:dyDescent="0.25">
      <c r="A622" s="51">
        <f t="shared" si="19"/>
        <v>616</v>
      </c>
      <c r="B622" s="72" t="s">
        <v>15</v>
      </c>
      <c r="C622" s="51" t="s">
        <v>514</v>
      </c>
      <c r="D622" s="70" t="s">
        <v>515</v>
      </c>
      <c r="E622" s="50">
        <v>20</v>
      </c>
      <c r="F622" s="50" t="s">
        <v>23</v>
      </c>
      <c r="G622" s="69">
        <v>5</v>
      </c>
      <c r="H622" s="195">
        <v>100</v>
      </c>
      <c r="I622" s="197"/>
      <c r="J622" s="195">
        <f t="shared" si="18"/>
        <v>-5</v>
      </c>
      <c r="K622" s="51"/>
      <c r="L622" s="51"/>
      <c r="M622" s="50" t="s">
        <v>485</v>
      </c>
      <c r="N622" s="45"/>
      <c r="O622" s="45"/>
      <c r="P622" s="45"/>
    </row>
    <row r="623" spans="1:16" x14ac:dyDescent="0.25">
      <c r="A623" s="51">
        <f t="shared" si="19"/>
        <v>617</v>
      </c>
      <c r="B623" s="72" t="s">
        <v>15</v>
      </c>
      <c r="C623" s="51" t="s">
        <v>516</v>
      </c>
      <c r="D623" s="70" t="s">
        <v>517</v>
      </c>
      <c r="E623" s="50">
        <v>6</v>
      </c>
      <c r="F623" s="50" t="s">
        <v>23</v>
      </c>
      <c r="G623" s="69">
        <v>16.666666666666668</v>
      </c>
      <c r="H623" s="195">
        <v>100</v>
      </c>
      <c r="I623" s="197"/>
      <c r="J623" s="195">
        <f t="shared" si="18"/>
        <v>-16.666666666666668</v>
      </c>
      <c r="K623" s="51"/>
      <c r="L623" s="51"/>
      <c r="M623" s="50" t="s">
        <v>485</v>
      </c>
      <c r="N623" s="45"/>
      <c r="O623" s="45"/>
      <c r="P623" s="45"/>
    </row>
    <row r="624" spans="1:16" x14ac:dyDescent="0.25">
      <c r="A624" s="51">
        <f t="shared" si="19"/>
        <v>618</v>
      </c>
      <c r="B624" s="72" t="s">
        <v>15</v>
      </c>
      <c r="C624" s="51" t="s">
        <v>512</v>
      </c>
      <c r="D624" s="70" t="s">
        <v>513</v>
      </c>
      <c r="E624" s="50">
        <v>5</v>
      </c>
      <c r="F624" s="50" t="s">
        <v>23</v>
      </c>
      <c r="G624" s="69">
        <v>19.25</v>
      </c>
      <c r="H624" s="195">
        <v>96.25</v>
      </c>
      <c r="I624" s="197"/>
      <c r="J624" s="195">
        <f t="shared" si="18"/>
        <v>-19.25</v>
      </c>
      <c r="K624" s="51"/>
      <c r="L624" s="51"/>
      <c r="M624" s="50" t="s">
        <v>485</v>
      </c>
      <c r="N624" s="45"/>
      <c r="O624" s="45"/>
      <c r="P624" s="45"/>
    </row>
    <row r="625" spans="1:16" x14ac:dyDescent="0.25">
      <c r="A625" s="51">
        <f t="shared" si="19"/>
        <v>619</v>
      </c>
      <c r="B625" s="72" t="s">
        <v>15</v>
      </c>
      <c r="C625" s="51" t="s">
        <v>510</v>
      </c>
      <c r="D625" s="70" t="s">
        <v>511</v>
      </c>
      <c r="E625" s="50">
        <v>12</v>
      </c>
      <c r="F625" s="50" t="s">
        <v>23</v>
      </c>
      <c r="G625" s="69">
        <v>8</v>
      </c>
      <c r="H625" s="195">
        <v>96</v>
      </c>
      <c r="I625" s="197"/>
      <c r="J625" s="195">
        <f t="shared" si="18"/>
        <v>-8</v>
      </c>
      <c r="K625" s="51"/>
      <c r="L625" s="51"/>
      <c r="M625" s="50" t="s">
        <v>485</v>
      </c>
      <c r="N625" s="45"/>
      <c r="O625" s="45"/>
      <c r="P625" s="45"/>
    </row>
    <row r="626" spans="1:16" x14ac:dyDescent="0.25">
      <c r="A626" s="51">
        <f t="shared" si="19"/>
        <v>620</v>
      </c>
      <c r="B626" s="219" t="s">
        <v>15</v>
      </c>
      <c r="C626" s="215" t="s">
        <v>1660</v>
      </c>
      <c r="D626" s="217" t="s">
        <v>1661</v>
      </c>
      <c r="E626" s="218">
        <v>2</v>
      </c>
      <c r="F626" s="50" t="s">
        <v>23</v>
      </c>
      <c r="G626" s="69">
        <v>48</v>
      </c>
      <c r="H626" s="195">
        <v>96</v>
      </c>
      <c r="I626" s="197"/>
      <c r="J626" s="195">
        <f t="shared" si="18"/>
        <v>-48</v>
      </c>
      <c r="K626" s="51"/>
      <c r="L626" s="51"/>
      <c r="M626" s="50" t="s">
        <v>485</v>
      </c>
      <c r="N626" s="45" t="s">
        <v>1695</v>
      </c>
      <c r="O626" s="227">
        <v>45992</v>
      </c>
      <c r="P626" s="45" t="s">
        <v>1923</v>
      </c>
    </row>
    <row r="627" spans="1:16" x14ac:dyDescent="0.25">
      <c r="A627" s="51">
        <f t="shared" si="19"/>
        <v>621</v>
      </c>
      <c r="B627" s="72" t="s">
        <v>15</v>
      </c>
      <c r="C627" s="51" t="s">
        <v>508</v>
      </c>
      <c r="D627" s="70" t="s">
        <v>509</v>
      </c>
      <c r="E627" s="50">
        <v>9</v>
      </c>
      <c r="F627" s="50" t="s">
        <v>23</v>
      </c>
      <c r="G627" s="69">
        <v>9.7333333333333325</v>
      </c>
      <c r="H627" s="195">
        <v>87.6</v>
      </c>
      <c r="I627" s="197"/>
      <c r="J627" s="195">
        <f t="shared" si="18"/>
        <v>-9.7333333333333325</v>
      </c>
      <c r="K627" s="51"/>
      <c r="L627" s="51"/>
      <c r="M627" s="50" t="s">
        <v>485</v>
      </c>
      <c r="N627" s="45"/>
      <c r="O627" s="45"/>
      <c r="P627" s="45"/>
    </row>
    <row r="628" spans="1:16" x14ac:dyDescent="0.25">
      <c r="A628" s="51">
        <f t="shared" si="19"/>
        <v>622</v>
      </c>
      <c r="B628" s="72" t="s">
        <v>15</v>
      </c>
      <c r="C628" s="51" t="s">
        <v>506</v>
      </c>
      <c r="D628" s="70" t="s">
        <v>507</v>
      </c>
      <c r="E628" s="50">
        <v>20</v>
      </c>
      <c r="F628" s="50" t="s">
        <v>23</v>
      </c>
      <c r="G628" s="69">
        <v>4.1665000000000001</v>
      </c>
      <c r="H628" s="195">
        <v>83.33</v>
      </c>
      <c r="I628" s="197"/>
      <c r="J628" s="195">
        <f t="shared" si="18"/>
        <v>-4.1665000000000001</v>
      </c>
      <c r="K628" s="51"/>
      <c r="L628" s="51"/>
      <c r="M628" s="50" t="s">
        <v>485</v>
      </c>
      <c r="N628" s="45"/>
      <c r="O628" s="45"/>
      <c r="P628" s="45"/>
    </row>
    <row r="629" spans="1:16" x14ac:dyDescent="0.25">
      <c r="A629" s="51">
        <f t="shared" si="19"/>
        <v>623</v>
      </c>
      <c r="B629" s="219" t="s">
        <v>15</v>
      </c>
      <c r="C629" s="215" t="s">
        <v>504</v>
      </c>
      <c r="D629" s="217" t="s">
        <v>505</v>
      </c>
      <c r="E629" s="218">
        <v>2</v>
      </c>
      <c r="F629" s="50" t="s">
        <v>23</v>
      </c>
      <c r="G629" s="69">
        <v>35</v>
      </c>
      <c r="H629" s="195">
        <v>70</v>
      </c>
      <c r="I629" s="197"/>
      <c r="J629" s="195">
        <f t="shared" si="18"/>
        <v>-35</v>
      </c>
      <c r="K629" s="51"/>
      <c r="L629" s="51"/>
      <c r="M629" s="50" t="s">
        <v>485</v>
      </c>
      <c r="N629" s="45" t="s">
        <v>1695</v>
      </c>
      <c r="O629" s="227">
        <v>45992</v>
      </c>
      <c r="P629" s="45" t="s">
        <v>1923</v>
      </c>
    </row>
    <row r="630" spans="1:16" x14ac:dyDescent="0.25">
      <c r="A630" s="51">
        <f t="shared" si="19"/>
        <v>624</v>
      </c>
      <c r="B630" s="224" t="s">
        <v>15</v>
      </c>
      <c r="C630" s="220" t="s">
        <v>504</v>
      </c>
      <c r="D630" s="221" t="s">
        <v>505</v>
      </c>
      <c r="E630" s="222">
        <v>2</v>
      </c>
      <c r="F630" s="50" t="s">
        <v>23</v>
      </c>
      <c r="G630" s="69">
        <v>35</v>
      </c>
      <c r="H630" s="195">
        <v>70</v>
      </c>
      <c r="I630" s="197"/>
      <c r="J630" s="195">
        <f t="shared" si="18"/>
        <v>-35</v>
      </c>
      <c r="K630" s="51"/>
      <c r="L630" s="51"/>
      <c r="M630" s="50" t="s">
        <v>485</v>
      </c>
      <c r="N630" s="45"/>
      <c r="O630" s="45"/>
      <c r="P630" s="45"/>
    </row>
    <row r="631" spans="1:16" x14ac:dyDescent="0.25">
      <c r="A631" s="51">
        <f t="shared" si="19"/>
        <v>625</v>
      </c>
      <c r="B631" s="72" t="s">
        <v>15</v>
      </c>
      <c r="C631" s="51" t="s">
        <v>502</v>
      </c>
      <c r="D631" s="70" t="s">
        <v>503</v>
      </c>
      <c r="E631" s="50">
        <v>40</v>
      </c>
      <c r="F631" s="50" t="s">
        <v>23</v>
      </c>
      <c r="G631" s="69">
        <v>1.5414999999999999</v>
      </c>
      <c r="H631" s="195">
        <v>61.66</v>
      </c>
      <c r="I631" s="197"/>
      <c r="J631" s="195">
        <f t="shared" si="18"/>
        <v>-1.5414999999999999</v>
      </c>
      <c r="K631" s="51"/>
      <c r="L631" s="51"/>
      <c r="M631" s="50" t="s">
        <v>485</v>
      </c>
      <c r="N631" s="45"/>
      <c r="O631" s="45"/>
      <c r="P631" s="45"/>
    </row>
    <row r="632" spans="1:16" x14ac:dyDescent="0.25">
      <c r="A632" s="51">
        <f t="shared" si="19"/>
        <v>626</v>
      </c>
      <c r="B632" s="72" t="s">
        <v>15</v>
      </c>
      <c r="C632" s="51" t="s">
        <v>500</v>
      </c>
      <c r="D632" s="70" t="s">
        <v>501</v>
      </c>
      <c r="E632" s="50">
        <v>3</v>
      </c>
      <c r="F632" s="50" t="s">
        <v>23</v>
      </c>
      <c r="G632" s="69">
        <v>17.633333333333333</v>
      </c>
      <c r="H632" s="195">
        <v>52.9</v>
      </c>
      <c r="I632" s="197"/>
      <c r="J632" s="195">
        <f t="shared" si="18"/>
        <v>-17.633333333333333</v>
      </c>
      <c r="K632" s="51"/>
      <c r="L632" s="51"/>
      <c r="M632" s="50" t="s">
        <v>485</v>
      </c>
      <c r="N632" s="45"/>
      <c r="O632" s="45"/>
      <c r="P632" s="45"/>
    </row>
    <row r="633" spans="1:16" x14ac:dyDescent="0.25">
      <c r="A633" s="51">
        <f t="shared" si="19"/>
        <v>627</v>
      </c>
      <c r="B633" s="72" t="s">
        <v>15</v>
      </c>
      <c r="C633" s="51" t="s">
        <v>496</v>
      </c>
      <c r="D633" s="70" t="s">
        <v>497</v>
      </c>
      <c r="E633" s="50">
        <v>1</v>
      </c>
      <c r="F633" s="50" t="s">
        <v>23</v>
      </c>
      <c r="G633" s="69">
        <v>50</v>
      </c>
      <c r="H633" s="195">
        <v>50</v>
      </c>
      <c r="I633" s="197"/>
      <c r="J633" s="195">
        <f t="shared" si="18"/>
        <v>-50</v>
      </c>
      <c r="K633" s="51"/>
      <c r="L633" s="51"/>
      <c r="M633" s="50" t="s">
        <v>485</v>
      </c>
      <c r="N633" s="45"/>
      <c r="O633" s="45"/>
      <c r="P633" s="45"/>
    </row>
    <row r="634" spans="1:16" x14ac:dyDescent="0.25">
      <c r="A634" s="51">
        <f t="shared" si="19"/>
        <v>628</v>
      </c>
      <c r="B634" s="72" t="s">
        <v>15</v>
      </c>
      <c r="C634" s="51" t="s">
        <v>498</v>
      </c>
      <c r="D634" s="70" t="s">
        <v>499</v>
      </c>
      <c r="E634" s="50">
        <v>4</v>
      </c>
      <c r="F634" s="50" t="s">
        <v>23</v>
      </c>
      <c r="G634" s="69">
        <v>12.5</v>
      </c>
      <c r="H634" s="195">
        <v>50</v>
      </c>
      <c r="I634" s="197"/>
      <c r="J634" s="195">
        <f t="shared" si="18"/>
        <v>-12.5</v>
      </c>
      <c r="K634" s="51"/>
      <c r="L634" s="51"/>
      <c r="M634" s="50" t="s">
        <v>485</v>
      </c>
      <c r="N634" s="45"/>
      <c r="O634" s="45"/>
      <c r="P634" s="45"/>
    </row>
    <row r="635" spans="1:16" x14ac:dyDescent="0.25">
      <c r="A635" s="51">
        <f t="shared" si="19"/>
        <v>629</v>
      </c>
      <c r="B635" s="72" t="s">
        <v>15</v>
      </c>
      <c r="C635" s="51" t="s">
        <v>494</v>
      </c>
      <c r="D635" s="70" t="s">
        <v>495</v>
      </c>
      <c r="E635" s="50">
        <v>2</v>
      </c>
      <c r="F635" s="50" t="s">
        <v>23</v>
      </c>
      <c r="G635" s="69">
        <v>23</v>
      </c>
      <c r="H635" s="195">
        <v>46</v>
      </c>
      <c r="I635" s="197"/>
      <c r="J635" s="195">
        <f t="shared" si="18"/>
        <v>-23</v>
      </c>
      <c r="K635" s="51"/>
      <c r="L635" s="51"/>
      <c r="M635" s="50" t="s">
        <v>485</v>
      </c>
      <c r="N635" s="45"/>
      <c r="O635" s="45"/>
      <c r="P635" s="45"/>
    </row>
    <row r="636" spans="1:16" x14ac:dyDescent="0.25">
      <c r="A636" s="51">
        <f t="shared" si="19"/>
        <v>630</v>
      </c>
      <c r="B636" s="72" t="s">
        <v>15</v>
      </c>
      <c r="C636" s="51" t="s">
        <v>490</v>
      </c>
      <c r="D636" s="70" t="s">
        <v>491</v>
      </c>
      <c r="E636" s="50">
        <v>1</v>
      </c>
      <c r="F636" s="50" t="s">
        <v>23</v>
      </c>
      <c r="G636" s="69">
        <v>40</v>
      </c>
      <c r="H636" s="195">
        <v>40</v>
      </c>
      <c r="I636" s="197"/>
      <c r="J636" s="195">
        <f t="shared" si="18"/>
        <v>-40</v>
      </c>
      <c r="K636" s="51"/>
      <c r="L636" s="51"/>
      <c r="M636" s="50" t="s">
        <v>485</v>
      </c>
      <c r="N636" s="45"/>
      <c r="O636" s="45"/>
      <c r="P636" s="45"/>
    </row>
    <row r="637" spans="1:16" x14ac:dyDescent="0.25">
      <c r="A637" s="51">
        <f t="shared" si="19"/>
        <v>631</v>
      </c>
      <c r="B637" s="72" t="s">
        <v>15</v>
      </c>
      <c r="C637" s="51" t="s">
        <v>492</v>
      </c>
      <c r="D637" s="70" t="s">
        <v>493</v>
      </c>
      <c r="E637" s="50">
        <v>6</v>
      </c>
      <c r="F637" s="50" t="s">
        <v>23</v>
      </c>
      <c r="G637" s="69">
        <v>6.666666666666667</v>
      </c>
      <c r="H637" s="195">
        <v>40</v>
      </c>
      <c r="I637" s="197"/>
      <c r="J637" s="195">
        <f t="shared" si="18"/>
        <v>-6.666666666666667</v>
      </c>
      <c r="K637" s="51"/>
      <c r="L637" s="51"/>
      <c r="M637" s="50" t="s">
        <v>485</v>
      </c>
      <c r="N637" s="45"/>
      <c r="O637" s="45"/>
      <c r="P637" s="45"/>
    </row>
    <row r="638" spans="1:16" x14ac:dyDescent="0.25">
      <c r="A638" s="51">
        <f t="shared" si="19"/>
        <v>632</v>
      </c>
      <c r="B638" s="72" t="s">
        <v>15</v>
      </c>
      <c r="C638" s="51" t="s">
        <v>488</v>
      </c>
      <c r="D638" s="70" t="s">
        <v>489</v>
      </c>
      <c r="E638" s="50">
        <v>2</v>
      </c>
      <c r="F638" s="50" t="s">
        <v>23</v>
      </c>
      <c r="G638" s="69">
        <v>15</v>
      </c>
      <c r="H638" s="195">
        <v>30</v>
      </c>
      <c r="I638" s="197"/>
      <c r="J638" s="195">
        <f t="shared" si="18"/>
        <v>-15</v>
      </c>
      <c r="K638" s="51"/>
      <c r="L638" s="51"/>
      <c r="M638" s="50" t="s">
        <v>485</v>
      </c>
      <c r="N638" s="45"/>
      <c r="O638" s="45"/>
      <c r="P638" s="45"/>
    </row>
    <row r="639" spans="1:16" x14ac:dyDescent="0.25">
      <c r="A639" s="51">
        <f t="shared" si="19"/>
        <v>633</v>
      </c>
      <c r="B639" s="72" t="s">
        <v>15</v>
      </c>
      <c r="C639" s="51" t="s">
        <v>486</v>
      </c>
      <c r="D639" s="70" t="s">
        <v>487</v>
      </c>
      <c r="E639" s="50">
        <v>1</v>
      </c>
      <c r="F639" s="50" t="s">
        <v>23</v>
      </c>
      <c r="G639" s="69">
        <v>22.52</v>
      </c>
      <c r="H639" s="195">
        <v>22.52</v>
      </c>
      <c r="I639" s="197"/>
      <c r="J639" s="195">
        <f t="shared" si="18"/>
        <v>-22.52</v>
      </c>
      <c r="K639" s="51"/>
      <c r="L639" s="51"/>
      <c r="M639" s="50" t="s">
        <v>485</v>
      </c>
      <c r="N639" s="45"/>
      <c r="O639" s="45"/>
      <c r="P639" s="45"/>
    </row>
    <row r="640" spans="1:16" x14ac:dyDescent="0.25">
      <c r="A640" s="51">
        <f t="shared" si="19"/>
        <v>634</v>
      </c>
      <c r="B640" s="72" t="s">
        <v>15</v>
      </c>
      <c r="C640" s="51" t="s">
        <v>483</v>
      </c>
      <c r="D640" s="70" t="s">
        <v>484</v>
      </c>
      <c r="E640" s="50">
        <v>2</v>
      </c>
      <c r="F640" s="50" t="s">
        <v>23</v>
      </c>
      <c r="G640" s="69">
        <v>5</v>
      </c>
      <c r="H640" s="195">
        <v>10</v>
      </c>
      <c r="I640" s="197"/>
      <c r="J640" s="195">
        <f t="shared" si="18"/>
        <v>-5</v>
      </c>
      <c r="K640" s="51"/>
      <c r="L640" s="51"/>
      <c r="M640" s="50" t="s">
        <v>485</v>
      </c>
      <c r="N640" s="45"/>
      <c r="O640" s="45"/>
      <c r="P640" s="45"/>
    </row>
    <row r="641" spans="1:16" x14ac:dyDescent="0.25">
      <c r="A641" s="346" t="s">
        <v>89</v>
      </c>
      <c r="B641" s="346"/>
      <c r="C641" s="346"/>
      <c r="D641" s="346"/>
      <c r="E641" s="35"/>
      <c r="F641" s="32"/>
      <c r="G641" s="35"/>
      <c r="H641" s="180">
        <f>SUM(H7:H640)</f>
        <v>10938245.110000001</v>
      </c>
      <c r="I641" s="73"/>
      <c r="J641" s="73"/>
      <c r="K641" s="35"/>
      <c r="L641" s="35"/>
      <c r="M641" s="32"/>
      <c r="N641" s="32"/>
      <c r="O641" s="32"/>
      <c r="P641" s="32"/>
    </row>
    <row r="642" spans="1:16" ht="15" x14ac:dyDescent="0.25">
      <c r="A642" t="s">
        <v>90</v>
      </c>
      <c r="C642" s="209"/>
      <c r="D642" s="210"/>
    </row>
    <row r="643" spans="1:16" ht="15" x14ac:dyDescent="0.25">
      <c r="D643" s="211"/>
    </row>
    <row r="644" spans="1:16" ht="15" x14ac:dyDescent="0.25">
      <c r="D644" s="211"/>
      <c r="G644" s="125" t="s">
        <v>1706</v>
      </c>
      <c r="H644" s="124">
        <v>0</v>
      </c>
      <c r="I644" s="165"/>
      <c r="J644" s="165"/>
    </row>
    <row r="645" spans="1:16" ht="15" x14ac:dyDescent="0.25">
      <c r="D645" s="211"/>
      <c r="G645" s="125" t="s">
        <v>1705</v>
      </c>
      <c r="H645" s="124">
        <v>388489</v>
      </c>
      <c r="I645" s="165"/>
      <c r="J645" s="165"/>
    </row>
    <row r="646" spans="1:16" ht="15" x14ac:dyDescent="0.25">
      <c r="D646" s="211"/>
      <c r="G646" s="125" t="s">
        <v>1710</v>
      </c>
      <c r="H646" s="124">
        <v>0</v>
      </c>
      <c r="I646" s="165"/>
      <c r="J646" s="165"/>
    </row>
    <row r="647" spans="1:16" ht="15" x14ac:dyDescent="0.25">
      <c r="D647" s="211"/>
      <c r="G647" s="125" t="s">
        <v>1917</v>
      </c>
      <c r="H647" s="124">
        <v>0</v>
      </c>
      <c r="I647" s="165"/>
      <c r="J647" s="165"/>
    </row>
    <row r="648" spans="1:16" ht="15" x14ac:dyDescent="0.25">
      <c r="D648" s="211"/>
      <c r="G648" s="125" t="s">
        <v>1918</v>
      </c>
      <c r="H648" s="124">
        <v>503190</v>
      </c>
      <c r="I648" s="165"/>
      <c r="J648" s="165"/>
    </row>
    <row r="649" spans="1:16" ht="15" x14ac:dyDescent="0.25">
      <c r="D649" s="211"/>
      <c r="G649" s="125" t="s">
        <v>1919</v>
      </c>
      <c r="H649" s="124">
        <v>394490.52</v>
      </c>
      <c r="I649" s="165"/>
      <c r="J649" s="165"/>
    </row>
    <row r="650" spans="1:16" ht="15" x14ac:dyDescent="0.25">
      <c r="D650" s="211"/>
      <c r="G650" s="125" t="s">
        <v>1711</v>
      </c>
      <c r="H650" s="126"/>
      <c r="I650" s="166"/>
      <c r="J650" s="166"/>
    </row>
    <row r="651" spans="1:16" ht="15" x14ac:dyDescent="0.25">
      <c r="D651" s="211"/>
      <c r="G651" s="167"/>
      <c r="H651" s="26">
        <f>H650/H641</f>
        <v>0</v>
      </c>
      <c r="I651" s="179"/>
      <c r="J651" s="179"/>
    </row>
    <row r="652" spans="1:16" ht="15" x14ac:dyDescent="0.25">
      <c r="D652" s="211"/>
    </row>
    <row r="653" spans="1:16" ht="15" x14ac:dyDescent="0.25">
      <c r="D653" s="211"/>
    </row>
    <row r="654" spans="1:16" ht="15" x14ac:dyDescent="0.25">
      <c r="D654" s="211"/>
    </row>
    <row r="655" spans="1:16" ht="15" x14ac:dyDescent="0.25">
      <c r="D655" s="211"/>
    </row>
    <row r="656" spans="1:16" ht="15" x14ac:dyDescent="0.25">
      <c r="D656" s="211"/>
    </row>
    <row r="657" spans="4:4" ht="15" x14ac:dyDescent="0.25">
      <c r="D657" s="211"/>
    </row>
    <row r="658" spans="4:4" ht="15" x14ac:dyDescent="0.25">
      <c r="D658" s="211"/>
    </row>
    <row r="659" spans="4:4" ht="15" x14ac:dyDescent="0.25">
      <c r="D659" s="211"/>
    </row>
    <row r="660" spans="4:4" ht="15" x14ac:dyDescent="0.25">
      <c r="D660" s="211"/>
    </row>
    <row r="661" spans="4:4" ht="15" x14ac:dyDescent="0.25">
      <c r="D661" s="211"/>
    </row>
    <row r="662" spans="4:4" ht="15" x14ac:dyDescent="0.25">
      <c r="D662" s="211"/>
    </row>
    <row r="663" spans="4:4" ht="15" x14ac:dyDescent="0.25">
      <c r="D663" s="211"/>
    </row>
    <row r="664" spans="4:4" ht="15" x14ac:dyDescent="0.25">
      <c r="D664" s="211"/>
    </row>
    <row r="665" spans="4:4" ht="15" x14ac:dyDescent="0.25">
      <c r="D665" s="211"/>
    </row>
    <row r="666" spans="4:4" ht="15" x14ac:dyDescent="0.25">
      <c r="D666" s="211"/>
    </row>
    <row r="667" spans="4:4" ht="15" x14ac:dyDescent="0.25">
      <c r="D667" s="211"/>
    </row>
    <row r="668" spans="4:4" ht="15" x14ac:dyDescent="0.25">
      <c r="D668" s="211"/>
    </row>
    <row r="669" spans="4:4" ht="15" x14ac:dyDescent="0.25">
      <c r="D669" s="211"/>
    </row>
    <row r="670" spans="4:4" ht="15" x14ac:dyDescent="0.25">
      <c r="D670" s="211"/>
    </row>
    <row r="671" spans="4:4" ht="15" x14ac:dyDescent="0.25">
      <c r="D671" s="211"/>
    </row>
    <row r="672" spans="4:4" ht="15" x14ac:dyDescent="0.25">
      <c r="D672" s="211"/>
    </row>
    <row r="673" spans="4:4" ht="15" x14ac:dyDescent="0.25">
      <c r="D673" s="211"/>
    </row>
    <row r="674" spans="4:4" ht="15" x14ac:dyDescent="0.25">
      <c r="D674" s="211"/>
    </row>
    <row r="675" spans="4:4" ht="15" x14ac:dyDescent="0.25">
      <c r="D675" s="211"/>
    </row>
    <row r="676" spans="4:4" ht="15" x14ac:dyDescent="0.25">
      <c r="D676" s="211"/>
    </row>
    <row r="677" spans="4:4" ht="15" x14ac:dyDescent="0.25">
      <c r="D677" s="211"/>
    </row>
    <row r="678" spans="4:4" ht="15" x14ac:dyDescent="0.25">
      <c r="D678" s="211"/>
    </row>
    <row r="679" spans="4:4" ht="15" x14ac:dyDescent="0.25">
      <c r="D679" s="211"/>
    </row>
    <row r="680" spans="4:4" ht="15" x14ac:dyDescent="0.25">
      <c r="D680" s="211"/>
    </row>
    <row r="681" spans="4:4" ht="15" x14ac:dyDescent="0.25">
      <c r="D681" s="211"/>
    </row>
    <row r="682" spans="4:4" ht="15" x14ac:dyDescent="0.25">
      <c r="D682" s="211"/>
    </row>
    <row r="683" spans="4:4" ht="15" x14ac:dyDescent="0.25">
      <c r="D683" s="211"/>
    </row>
    <row r="684" spans="4:4" ht="15" x14ac:dyDescent="0.25">
      <c r="D684" s="211"/>
    </row>
    <row r="685" spans="4:4" ht="15" x14ac:dyDescent="0.25">
      <c r="D685" s="211"/>
    </row>
    <row r="686" spans="4:4" ht="15" x14ac:dyDescent="0.25">
      <c r="D686" s="211"/>
    </row>
    <row r="687" spans="4:4" ht="15" x14ac:dyDescent="0.25">
      <c r="D687" s="211"/>
    </row>
    <row r="688" spans="4:4" ht="15" x14ac:dyDescent="0.25">
      <c r="D688" s="211"/>
    </row>
    <row r="689" spans="4:4" ht="15" x14ac:dyDescent="0.25">
      <c r="D689" s="211"/>
    </row>
    <row r="690" spans="4:4" ht="15" x14ac:dyDescent="0.25">
      <c r="D690" s="211"/>
    </row>
    <row r="691" spans="4:4" ht="15" x14ac:dyDescent="0.25">
      <c r="D691" s="211"/>
    </row>
    <row r="692" spans="4:4" ht="15" x14ac:dyDescent="0.25">
      <c r="D692" s="211"/>
    </row>
    <row r="693" spans="4:4" ht="15" x14ac:dyDescent="0.25">
      <c r="D693" s="211"/>
    </row>
    <row r="694" spans="4:4" ht="15" x14ac:dyDescent="0.25">
      <c r="D694" s="211"/>
    </row>
    <row r="695" spans="4:4" ht="15" x14ac:dyDescent="0.25">
      <c r="D695" s="211"/>
    </row>
    <row r="696" spans="4:4" ht="15" x14ac:dyDescent="0.25">
      <c r="D696" s="211"/>
    </row>
    <row r="697" spans="4:4" ht="15" x14ac:dyDescent="0.25">
      <c r="D697" s="211"/>
    </row>
    <row r="698" spans="4:4" ht="15" x14ac:dyDescent="0.25">
      <c r="D698" s="211"/>
    </row>
    <row r="699" spans="4:4" ht="15" x14ac:dyDescent="0.25">
      <c r="D699" s="211"/>
    </row>
    <row r="700" spans="4:4" ht="15" x14ac:dyDescent="0.25">
      <c r="D700" s="211"/>
    </row>
    <row r="701" spans="4:4" ht="15" x14ac:dyDescent="0.25">
      <c r="D701" s="211"/>
    </row>
    <row r="702" spans="4:4" ht="15" x14ac:dyDescent="0.25">
      <c r="D702" s="211"/>
    </row>
    <row r="703" spans="4:4" ht="15" x14ac:dyDescent="0.25">
      <c r="D703" s="211"/>
    </row>
    <row r="704" spans="4:4" ht="15" x14ac:dyDescent="0.25">
      <c r="D704" s="211"/>
    </row>
    <row r="705" spans="4:4" ht="15" x14ac:dyDescent="0.25">
      <c r="D705" s="211"/>
    </row>
    <row r="706" spans="4:4" ht="15" x14ac:dyDescent="0.25">
      <c r="D706" s="211"/>
    </row>
    <row r="707" spans="4:4" ht="15" x14ac:dyDescent="0.25">
      <c r="D707" s="211"/>
    </row>
    <row r="708" spans="4:4" ht="15" x14ac:dyDescent="0.25">
      <c r="D708" s="211"/>
    </row>
    <row r="709" spans="4:4" ht="15" x14ac:dyDescent="0.25">
      <c r="D709" s="211"/>
    </row>
    <row r="710" spans="4:4" ht="15" x14ac:dyDescent="0.25">
      <c r="D710" s="211"/>
    </row>
    <row r="711" spans="4:4" ht="15" x14ac:dyDescent="0.25">
      <c r="D711" s="211"/>
    </row>
    <row r="712" spans="4:4" ht="15" x14ac:dyDescent="0.25">
      <c r="D712" s="211"/>
    </row>
    <row r="713" spans="4:4" ht="15" x14ac:dyDescent="0.25">
      <c r="D713" s="211"/>
    </row>
    <row r="714" spans="4:4" ht="15" x14ac:dyDescent="0.25">
      <c r="D714" s="211"/>
    </row>
    <row r="715" spans="4:4" ht="15" x14ac:dyDescent="0.25">
      <c r="D715" s="211"/>
    </row>
    <row r="716" spans="4:4" ht="15" x14ac:dyDescent="0.25">
      <c r="D716" s="211"/>
    </row>
    <row r="717" spans="4:4" ht="15" x14ac:dyDescent="0.25">
      <c r="D717" s="211"/>
    </row>
    <row r="718" spans="4:4" ht="15" x14ac:dyDescent="0.25">
      <c r="D718" s="211"/>
    </row>
    <row r="719" spans="4:4" ht="15" x14ac:dyDescent="0.25">
      <c r="D719" s="211"/>
    </row>
    <row r="720" spans="4:4" ht="15" x14ac:dyDescent="0.25">
      <c r="D720" s="211"/>
    </row>
    <row r="721" spans="4:4" ht="15" x14ac:dyDescent="0.25">
      <c r="D721" s="211"/>
    </row>
    <row r="722" spans="4:4" ht="15" x14ac:dyDescent="0.25">
      <c r="D722" s="211"/>
    </row>
    <row r="723" spans="4:4" ht="15" x14ac:dyDescent="0.25">
      <c r="D723" s="211"/>
    </row>
    <row r="724" spans="4:4" ht="15" x14ac:dyDescent="0.25">
      <c r="D724" s="211"/>
    </row>
    <row r="725" spans="4:4" ht="15" x14ac:dyDescent="0.25">
      <c r="D725" s="211"/>
    </row>
    <row r="726" spans="4:4" ht="15" x14ac:dyDescent="0.25">
      <c r="D726" s="211"/>
    </row>
    <row r="727" spans="4:4" ht="15" x14ac:dyDescent="0.25">
      <c r="D727" s="211"/>
    </row>
    <row r="728" spans="4:4" ht="15" x14ac:dyDescent="0.25">
      <c r="D728" s="211"/>
    </row>
    <row r="729" spans="4:4" ht="15" x14ac:dyDescent="0.25">
      <c r="D729" s="211"/>
    </row>
    <row r="730" spans="4:4" ht="15" x14ac:dyDescent="0.25">
      <c r="D730" s="211"/>
    </row>
    <row r="731" spans="4:4" ht="15" x14ac:dyDescent="0.25">
      <c r="D731" s="211"/>
    </row>
    <row r="732" spans="4:4" ht="15" x14ac:dyDescent="0.25">
      <c r="D732" s="211"/>
    </row>
    <row r="733" spans="4:4" ht="15" x14ac:dyDescent="0.25">
      <c r="D733" s="211"/>
    </row>
    <row r="734" spans="4:4" ht="15" x14ac:dyDescent="0.25">
      <c r="D734" s="211"/>
    </row>
    <row r="735" spans="4:4" ht="15" x14ac:dyDescent="0.25">
      <c r="D735" s="211"/>
    </row>
    <row r="736" spans="4:4" ht="15" x14ac:dyDescent="0.25">
      <c r="D736" s="211"/>
    </row>
    <row r="737" spans="4:4" ht="15" x14ac:dyDescent="0.25">
      <c r="D737" s="211"/>
    </row>
    <row r="738" spans="4:4" ht="15" x14ac:dyDescent="0.25">
      <c r="D738" s="211"/>
    </row>
    <row r="739" spans="4:4" ht="15" x14ac:dyDescent="0.25">
      <c r="D739" s="211"/>
    </row>
    <row r="740" spans="4:4" ht="15" x14ac:dyDescent="0.25">
      <c r="D740" s="211"/>
    </row>
    <row r="741" spans="4:4" ht="15" x14ac:dyDescent="0.25">
      <c r="D741" s="211"/>
    </row>
    <row r="742" spans="4:4" ht="15" x14ac:dyDescent="0.25">
      <c r="D742" s="211"/>
    </row>
    <row r="743" spans="4:4" ht="15" x14ac:dyDescent="0.25">
      <c r="D743" s="211"/>
    </row>
    <row r="744" spans="4:4" ht="15" x14ac:dyDescent="0.25">
      <c r="D744" s="211"/>
    </row>
    <row r="745" spans="4:4" ht="15" x14ac:dyDescent="0.25">
      <c r="D745" s="211"/>
    </row>
    <row r="746" spans="4:4" ht="15" x14ac:dyDescent="0.25">
      <c r="D746" s="211"/>
    </row>
    <row r="747" spans="4:4" ht="15" x14ac:dyDescent="0.25">
      <c r="D747" s="211"/>
    </row>
    <row r="748" spans="4:4" ht="15" x14ac:dyDescent="0.25">
      <c r="D748" s="211"/>
    </row>
    <row r="749" spans="4:4" ht="15" x14ac:dyDescent="0.25">
      <c r="D749" s="211"/>
    </row>
    <row r="750" spans="4:4" ht="15" x14ac:dyDescent="0.25">
      <c r="D750" s="211"/>
    </row>
    <row r="751" spans="4:4" ht="15" x14ac:dyDescent="0.25">
      <c r="D751" s="211"/>
    </row>
    <row r="752" spans="4:4" ht="15" x14ac:dyDescent="0.25">
      <c r="D752" s="211"/>
    </row>
    <row r="753" spans="4:4" ht="15" x14ac:dyDescent="0.25">
      <c r="D753" s="211"/>
    </row>
    <row r="754" spans="4:4" ht="15" x14ac:dyDescent="0.25">
      <c r="D754" s="211"/>
    </row>
    <row r="755" spans="4:4" ht="15" x14ac:dyDescent="0.25">
      <c r="D755" s="211"/>
    </row>
    <row r="756" spans="4:4" ht="15" x14ac:dyDescent="0.25">
      <c r="D756" s="211"/>
    </row>
    <row r="757" spans="4:4" ht="15" x14ac:dyDescent="0.25">
      <c r="D757" s="211"/>
    </row>
    <row r="758" spans="4:4" ht="15" x14ac:dyDescent="0.25">
      <c r="D758" s="211"/>
    </row>
    <row r="759" spans="4:4" ht="15" x14ac:dyDescent="0.25">
      <c r="D759" s="211"/>
    </row>
    <row r="760" spans="4:4" ht="15" x14ac:dyDescent="0.25">
      <c r="D760" s="211"/>
    </row>
    <row r="761" spans="4:4" ht="15" x14ac:dyDescent="0.25">
      <c r="D761" s="211"/>
    </row>
    <row r="762" spans="4:4" ht="15" x14ac:dyDescent="0.25">
      <c r="D762" s="211"/>
    </row>
    <row r="763" spans="4:4" ht="15" x14ac:dyDescent="0.25">
      <c r="D763" s="211"/>
    </row>
    <row r="764" spans="4:4" ht="15" x14ac:dyDescent="0.25">
      <c r="D764" s="211"/>
    </row>
    <row r="765" spans="4:4" ht="15" x14ac:dyDescent="0.25">
      <c r="D765" s="211"/>
    </row>
    <row r="766" spans="4:4" ht="15" x14ac:dyDescent="0.25">
      <c r="D766" s="211"/>
    </row>
    <row r="767" spans="4:4" ht="15" x14ac:dyDescent="0.25">
      <c r="D767" s="211"/>
    </row>
    <row r="768" spans="4:4" ht="15" x14ac:dyDescent="0.25">
      <c r="D768" s="211"/>
    </row>
    <row r="769" spans="4:4" ht="15" x14ac:dyDescent="0.25">
      <c r="D769" s="211"/>
    </row>
    <row r="770" spans="4:4" ht="15" x14ac:dyDescent="0.25">
      <c r="D770" s="211"/>
    </row>
    <row r="771" spans="4:4" ht="15" x14ac:dyDescent="0.25">
      <c r="D771" s="211"/>
    </row>
    <row r="772" spans="4:4" ht="15" x14ac:dyDescent="0.25">
      <c r="D772" s="211"/>
    </row>
    <row r="773" spans="4:4" ht="15" x14ac:dyDescent="0.25">
      <c r="D773" s="211"/>
    </row>
    <row r="774" spans="4:4" ht="15" x14ac:dyDescent="0.25">
      <c r="D774" s="211"/>
    </row>
    <row r="775" spans="4:4" ht="15" x14ac:dyDescent="0.25">
      <c r="D775" s="211"/>
    </row>
    <row r="776" spans="4:4" ht="15" x14ac:dyDescent="0.25">
      <c r="D776" s="211"/>
    </row>
    <row r="777" spans="4:4" ht="15" x14ac:dyDescent="0.25">
      <c r="D777" s="211"/>
    </row>
    <row r="778" spans="4:4" ht="15" x14ac:dyDescent="0.25">
      <c r="D778" s="211"/>
    </row>
    <row r="779" spans="4:4" ht="15" x14ac:dyDescent="0.25">
      <c r="D779" s="211"/>
    </row>
    <row r="780" spans="4:4" ht="15" x14ac:dyDescent="0.25">
      <c r="D780" s="211"/>
    </row>
    <row r="781" spans="4:4" ht="15" x14ac:dyDescent="0.25">
      <c r="D781" s="211"/>
    </row>
    <row r="782" spans="4:4" ht="15" x14ac:dyDescent="0.25">
      <c r="D782" s="211"/>
    </row>
    <row r="783" spans="4:4" ht="15" x14ac:dyDescent="0.25">
      <c r="D783" s="211"/>
    </row>
    <row r="784" spans="4:4" ht="15" x14ac:dyDescent="0.25">
      <c r="D784" s="211"/>
    </row>
    <row r="785" spans="4:4" ht="15" x14ac:dyDescent="0.25">
      <c r="D785" s="211"/>
    </row>
    <row r="786" spans="4:4" ht="15" x14ac:dyDescent="0.25">
      <c r="D786" s="211"/>
    </row>
    <row r="787" spans="4:4" ht="15" x14ac:dyDescent="0.25">
      <c r="D787" s="211"/>
    </row>
    <row r="788" spans="4:4" ht="15" x14ac:dyDescent="0.25">
      <c r="D788" s="211"/>
    </row>
    <row r="789" spans="4:4" ht="15" x14ac:dyDescent="0.25">
      <c r="D789" s="211"/>
    </row>
    <row r="790" spans="4:4" ht="15" x14ac:dyDescent="0.25">
      <c r="D790" s="211"/>
    </row>
    <row r="791" spans="4:4" ht="15" x14ac:dyDescent="0.25">
      <c r="D791" s="211"/>
    </row>
    <row r="792" spans="4:4" ht="15" x14ac:dyDescent="0.25">
      <c r="D792" s="211"/>
    </row>
    <row r="793" spans="4:4" ht="15" x14ac:dyDescent="0.25">
      <c r="D793" s="211"/>
    </row>
    <row r="794" spans="4:4" ht="15" x14ac:dyDescent="0.25">
      <c r="D794" s="211"/>
    </row>
    <row r="795" spans="4:4" ht="15" x14ac:dyDescent="0.25">
      <c r="D795" s="211"/>
    </row>
    <row r="796" spans="4:4" ht="15" x14ac:dyDescent="0.25">
      <c r="D796" s="211"/>
    </row>
    <row r="797" spans="4:4" ht="15" x14ac:dyDescent="0.25">
      <c r="D797" s="211"/>
    </row>
    <row r="798" spans="4:4" ht="15" x14ac:dyDescent="0.25">
      <c r="D798" s="211"/>
    </row>
    <row r="799" spans="4:4" ht="15" x14ac:dyDescent="0.25">
      <c r="D799" s="211"/>
    </row>
    <row r="800" spans="4:4" ht="15" x14ac:dyDescent="0.25">
      <c r="D800" s="211"/>
    </row>
    <row r="801" spans="4:4" ht="15" x14ac:dyDescent="0.25">
      <c r="D801" s="211"/>
    </row>
    <row r="802" spans="4:4" ht="15" x14ac:dyDescent="0.25">
      <c r="D802" s="211"/>
    </row>
    <row r="803" spans="4:4" ht="15" x14ac:dyDescent="0.25">
      <c r="D803" s="211"/>
    </row>
    <row r="804" spans="4:4" ht="15" x14ac:dyDescent="0.25">
      <c r="D804" s="211"/>
    </row>
    <row r="805" spans="4:4" ht="15" x14ac:dyDescent="0.25">
      <c r="D805" s="211"/>
    </row>
    <row r="806" spans="4:4" ht="15" x14ac:dyDescent="0.25">
      <c r="D806" s="211"/>
    </row>
    <row r="807" spans="4:4" ht="15" x14ac:dyDescent="0.25">
      <c r="D807" s="211"/>
    </row>
    <row r="808" spans="4:4" ht="15" x14ac:dyDescent="0.25">
      <c r="D808" s="211"/>
    </row>
    <row r="809" spans="4:4" ht="15" x14ac:dyDescent="0.25">
      <c r="D809" s="211"/>
    </row>
    <row r="810" spans="4:4" ht="15" x14ac:dyDescent="0.25">
      <c r="D810" s="211"/>
    </row>
    <row r="811" spans="4:4" ht="15" x14ac:dyDescent="0.25">
      <c r="D811" s="211"/>
    </row>
    <row r="812" spans="4:4" ht="15" x14ac:dyDescent="0.25">
      <c r="D812" s="211"/>
    </row>
    <row r="813" spans="4:4" ht="15" x14ac:dyDescent="0.25">
      <c r="D813" s="211"/>
    </row>
    <row r="814" spans="4:4" ht="15" x14ac:dyDescent="0.25">
      <c r="D814" s="211"/>
    </row>
    <row r="815" spans="4:4" ht="15" x14ac:dyDescent="0.25">
      <c r="D815" s="211"/>
    </row>
    <row r="816" spans="4:4" ht="15" x14ac:dyDescent="0.25">
      <c r="D816" s="211"/>
    </row>
    <row r="817" spans="4:4" ht="15" x14ac:dyDescent="0.25">
      <c r="D817" s="211"/>
    </row>
    <row r="818" spans="4:4" ht="15" x14ac:dyDescent="0.25">
      <c r="D818" s="211"/>
    </row>
    <row r="819" spans="4:4" ht="15" x14ac:dyDescent="0.25">
      <c r="D819" s="211"/>
    </row>
    <row r="820" spans="4:4" ht="15" x14ac:dyDescent="0.25">
      <c r="D820" s="211"/>
    </row>
    <row r="821" spans="4:4" ht="15" x14ac:dyDescent="0.25">
      <c r="D821" s="211"/>
    </row>
    <row r="822" spans="4:4" ht="15" x14ac:dyDescent="0.25">
      <c r="D822" s="211"/>
    </row>
    <row r="823" spans="4:4" ht="15" x14ac:dyDescent="0.25">
      <c r="D823" s="211"/>
    </row>
    <row r="824" spans="4:4" ht="15" x14ac:dyDescent="0.25">
      <c r="D824" s="211"/>
    </row>
    <row r="825" spans="4:4" ht="15" x14ac:dyDescent="0.25">
      <c r="D825" s="211"/>
    </row>
    <row r="826" spans="4:4" ht="15" x14ac:dyDescent="0.25">
      <c r="D826" s="211"/>
    </row>
    <row r="827" spans="4:4" ht="15" x14ac:dyDescent="0.25">
      <c r="D827" s="211"/>
    </row>
    <row r="828" spans="4:4" ht="15" x14ac:dyDescent="0.25">
      <c r="D828" s="211"/>
    </row>
    <row r="829" spans="4:4" ht="15" x14ac:dyDescent="0.25">
      <c r="D829" s="211"/>
    </row>
    <row r="830" spans="4:4" ht="15" x14ac:dyDescent="0.25">
      <c r="D830" s="211"/>
    </row>
    <row r="831" spans="4:4" ht="15" x14ac:dyDescent="0.25">
      <c r="D831" s="211"/>
    </row>
    <row r="832" spans="4:4" ht="15" x14ac:dyDescent="0.25">
      <c r="D832" s="211"/>
    </row>
    <row r="833" spans="4:4" ht="15" x14ac:dyDescent="0.25">
      <c r="D833" s="211"/>
    </row>
    <row r="834" spans="4:4" ht="15" x14ac:dyDescent="0.25">
      <c r="D834" s="211"/>
    </row>
    <row r="835" spans="4:4" ht="15" x14ac:dyDescent="0.25">
      <c r="D835" s="211"/>
    </row>
    <row r="836" spans="4:4" ht="15" x14ac:dyDescent="0.25">
      <c r="D836" s="211"/>
    </row>
    <row r="837" spans="4:4" ht="15" x14ac:dyDescent="0.25">
      <c r="D837" s="211"/>
    </row>
    <row r="838" spans="4:4" ht="15" x14ac:dyDescent="0.25">
      <c r="D838" s="211"/>
    </row>
    <row r="839" spans="4:4" ht="15" x14ac:dyDescent="0.25">
      <c r="D839" s="211"/>
    </row>
    <row r="840" spans="4:4" ht="15" x14ac:dyDescent="0.25">
      <c r="D840" s="211"/>
    </row>
    <row r="841" spans="4:4" ht="15" x14ac:dyDescent="0.25">
      <c r="D841" s="211"/>
    </row>
    <row r="842" spans="4:4" ht="15" x14ac:dyDescent="0.25">
      <c r="D842" s="211"/>
    </row>
    <row r="843" spans="4:4" ht="15" x14ac:dyDescent="0.25">
      <c r="D843" s="211"/>
    </row>
    <row r="844" spans="4:4" ht="15" x14ac:dyDescent="0.25">
      <c r="D844" s="211"/>
    </row>
    <row r="845" spans="4:4" ht="15" x14ac:dyDescent="0.25">
      <c r="D845" s="211"/>
    </row>
    <row r="846" spans="4:4" ht="15" x14ac:dyDescent="0.25">
      <c r="D846" s="211"/>
    </row>
    <row r="847" spans="4:4" ht="15" x14ac:dyDescent="0.25">
      <c r="D847" s="211"/>
    </row>
    <row r="848" spans="4:4" ht="15" x14ac:dyDescent="0.25">
      <c r="D848" s="211"/>
    </row>
    <row r="849" spans="4:4" ht="15" x14ac:dyDescent="0.25">
      <c r="D849" s="211"/>
    </row>
    <row r="850" spans="4:4" ht="15" x14ac:dyDescent="0.25">
      <c r="D850" s="211"/>
    </row>
    <row r="851" spans="4:4" ht="15" x14ac:dyDescent="0.25">
      <c r="D851" s="211"/>
    </row>
    <row r="852" spans="4:4" ht="15" x14ac:dyDescent="0.25">
      <c r="D852" s="211"/>
    </row>
    <row r="853" spans="4:4" ht="15" x14ac:dyDescent="0.25">
      <c r="D853" s="211"/>
    </row>
    <row r="854" spans="4:4" ht="15" x14ac:dyDescent="0.25">
      <c r="D854" s="211"/>
    </row>
    <row r="855" spans="4:4" ht="15" x14ac:dyDescent="0.25">
      <c r="D855" s="211"/>
    </row>
    <row r="856" spans="4:4" ht="15" x14ac:dyDescent="0.25">
      <c r="D856" s="211"/>
    </row>
    <row r="857" spans="4:4" ht="15" x14ac:dyDescent="0.25">
      <c r="D857" s="211"/>
    </row>
    <row r="858" spans="4:4" ht="15" x14ac:dyDescent="0.25">
      <c r="D858" s="211"/>
    </row>
    <row r="859" spans="4:4" ht="15" x14ac:dyDescent="0.25">
      <c r="D859" s="211"/>
    </row>
    <row r="860" spans="4:4" ht="15" x14ac:dyDescent="0.25">
      <c r="D860" s="211"/>
    </row>
    <row r="861" spans="4:4" ht="15" x14ac:dyDescent="0.25">
      <c r="D861" s="211"/>
    </row>
    <row r="862" spans="4:4" ht="15" x14ac:dyDescent="0.25">
      <c r="D862" s="211"/>
    </row>
    <row r="863" spans="4:4" ht="15" x14ac:dyDescent="0.25">
      <c r="D863" s="211"/>
    </row>
    <row r="864" spans="4:4" ht="15" x14ac:dyDescent="0.25">
      <c r="D864" s="211"/>
    </row>
    <row r="865" spans="4:4" ht="15" x14ac:dyDescent="0.25">
      <c r="D865" s="211"/>
    </row>
    <row r="866" spans="4:4" ht="15" x14ac:dyDescent="0.25">
      <c r="D866" s="211"/>
    </row>
    <row r="867" spans="4:4" ht="15" x14ac:dyDescent="0.25">
      <c r="D867" s="211"/>
    </row>
    <row r="868" spans="4:4" ht="15" x14ac:dyDescent="0.25">
      <c r="D868" s="211"/>
    </row>
    <row r="869" spans="4:4" ht="15" x14ac:dyDescent="0.25">
      <c r="D869" s="211"/>
    </row>
    <row r="870" spans="4:4" ht="15" x14ac:dyDescent="0.25">
      <c r="D870" s="211"/>
    </row>
    <row r="871" spans="4:4" ht="15" x14ac:dyDescent="0.25">
      <c r="D871" s="211"/>
    </row>
    <row r="872" spans="4:4" ht="15" x14ac:dyDescent="0.25">
      <c r="D872" s="211"/>
    </row>
    <row r="873" spans="4:4" ht="15" x14ac:dyDescent="0.25">
      <c r="D873" s="211"/>
    </row>
    <row r="874" spans="4:4" ht="15" x14ac:dyDescent="0.25">
      <c r="D874" s="211"/>
    </row>
    <row r="875" spans="4:4" ht="15" x14ac:dyDescent="0.25">
      <c r="D875" s="211"/>
    </row>
    <row r="876" spans="4:4" ht="15" x14ac:dyDescent="0.25">
      <c r="D876" s="211"/>
    </row>
    <row r="877" spans="4:4" ht="15" x14ac:dyDescent="0.25">
      <c r="D877" s="211"/>
    </row>
    <row r="878" spans="4:4" ht="15" x14ac:dyDescent="0.25">
      <c r="D878" s="211"/>
    </row>
    <row r="879" spans="4:4" ht="15" x14ac:dyDescent="0.25">
      <c r="D879" s="211"/>
    </row>
    <row r="880" spans="4:4" ht="15" x14ac:dyDescent="0.25">
      <c r="D880" s="211"/>
    </row>
    <row r="881" spans="4:4" ht="15" x14ac:dyDescent="0.25">
      <c r="D881" s="211"/>
    </row>
    <row r="882" spans="4:4" ht="15" x14ac:dyDescent="0.25">
      <c r="D882" s="211"/>
    </row>
    <row r="883" spans="4:4" ht="15" x14ac:dyDescent="0.25">
      <c r="D883" s="211"/>
    </row>
    <row r="884" spans="4:4" ht="15" x14ac:dyDescent="0.25">
      <c r="D884" s="211"/>
    </row>
    <row r="885" spans="4:4" ht="15" x14ac:dyDescent="0.25">
      <c r="D885" s="211"/>
    </row>
    <row r="886" spans="4:4" ht="15" x14ac:dyDescent="0.25">
      <c r="D886" s="211"/>
    </row>
    <row r="887" spans="4:4" ht="15" x14ac:dyDescent="0.25">
      <c r="D887" s="211"/>
    </row>
    <row r="888" spans="4:4" ht="15" x14ac:dyDescent="0.25">
      <c r="D888" s="211"/>
    </row>
    <row r="889" spans="4:4" ht="15" x14ac:dyDescent="0.25">
      <c r="D889" s="211"/>
    </row>
    <row r="890" spans="4:4" ht="15" x14ac:dyDescent="0.25">
      <c r="D890" s="211"/>
    </row>
    <row r="891" spans="4:4" ht="15" x14ac:dyDescent="0.25">
      <c r="D891" s="211"/>
    </row>
    <row r="892" spans="4:4" ht="15" x14ac:dyDescent="0.25">
      <c r="D892" s="211"/>
    </row>
    <row r="893" spans="4:4" ht="15" x14ac:dyDescent="0.25">
      <c r="D893" s="211"/>
    </row>
    <row r="894" spans="4:4" ht="15" x14ac:dyDescent="0.25">
      <c r="D894" s="211"/>
    </row>
    <row r="895" spans="4:4" ht="15" x14ac:dyDescent="0.25">
      <c r="D895" s="211"/>
    </row>
    <row r="896" spans="4:4" ht="15" x14ac:dyDescent="0.25">
      <c r="D896" s="211"/>
    </row>
    <row r="897" spans="4:4" ht="15" x14ac:dyDescent="0.25">
      <c r="D897" s="211"/>
    </row>
    <row r="898" spans="4:4" ht="15" x14ac:dyDescent="0.25">
      <c r="D898" s="211"/>
    </row>
    <row r="899" spans="4:4" ht="15" x14ac:dyDescent="0.25">
      <c r="D899" s="211"/>
    </row>
    <row r="900" spans="4:4" ht="15" x14ac:dyDescent="0.25">
      <c r="D900" s="211"/>
    </row>
    <row r="901" spans="4:4" ht="15" x14ac:dyDescent="0.25">
      <c r="D901" s="211"/>
    </row>
    <row r="902" spans="4:4" ht="15" x14ac:dyDescent="0.25">
      <c r="D902" s="211"/>
    </row>
    <row r="903" spans="4:4" ht="15" x14ac:dyDescent="0.25">
      <c r="D903" s="211"/>
    </row>
    <row r="904" spans="4:4" ht="15" x14ac:dyDescent="0.25">
      <c r="D904" s="211"/>
    </row>
    <row r="905" spans="4:4" ht="15" x14ac:dyDescent="0.25">
      <c r="D905" s="211"/>
    </row>
    <row r="906" spans="4:4" ht="15" x14ac:dyDescent="0.25">
      <c r="D906" s="211"/>
    </row>
    <row r="907" spans="4:4" ht="15" x14ac:dyDescent="0.25">
      <c r="D907" s="211"/>
    </row>
    <row r="908" spans="4:4" ht="15" x14ac:dyDescent="0.25">
      <c r="D908" s="211"/>
    </row>
    <row r="909" spans="4:4" ht="15" x14ac:dyDescent="0.25">
      <c r="D909" s="211"/>
    </row>
    <row r="910" spans="4:4" ht="15" x14ac:dyDescent="0.25">
      <c r="D910" s="211"/>
    </row>
    <row r="911" spans="4:4" ht="15" x14ac:dyDescent="0.25">
      <c r="D911" s="211"/>
    </row>
    <row r="912" spans="4:4" ht="15" x14ac:dyDescent="0.25">
      <c r="D912" s="211"/>
    </row>
    <row r="913" spans="4:4" ht="15" x14ac:dyDescent="0.25">
      <c r="D913" s="211"/>
    </row>
    <row r="914" spans="4:4" ht="15" x14ac:dyDescent="0.25">
      <c r="D914" s="211"/>
    </row>
    <row r="915" spans="4:4" ht="15" x14ac:dyDescent="0.25">
      <c r="D915" s="211"/>
    </row>
    <row r="916" spans="4:4" ht="15" x14ac:dyDescent="0.25">
      <c r="D916" s="211"/>
    </row>
    <row r="917" spans="4:4" ht="15" x14ac:dyDescent="0.25">
      <c r="D917" s="211"/>
    </row>
    <row r="918" spans="4:4" ht="15" x14ac:dyDescent="0.25">
      <c r="D918" s="211"/>
    </row>
    <row r="919" spans="4:4" ht="15" x14ac:dyDescent="0.25">
      <c r="D919" s="211"/>
    </row>
    <row r="920" spans="4:4" ht="15" x14ac:dyDescent="0.25">
      <c r="D920" s="211"/>
    </row>
    <row r="921" spans="4:4" ht="15" x14ac:dyDescent="0.25">
      <c r="D921" s="211"/>
    </row>
    <row r="922" spans="4:4" ht="15" x14ac:dyDescent="0.25">
      <c r="D922" s="211"/>
    </row>
    <row r="923" spans="4:4" ht="15" x14ac:dyDescent="0.25">
      <c r="D923" s="211"/>
    </row>
    <row r="924" spans="4:4" ht="15" x14ac:dyDescent="0.25">
      <c r="D924" s="211"/>
    </row>
    <row r="925" spans="4:4" ht="15" x14ac:dyDescent="0.25">
      <c r="D925" s="211"/>
    </row>
    <row r="926" spans="4:4" ht="15" x14ac:dyDescent="0.25">
      <c r="D926" s="211"/>
    </row>
    <row r="927" spans="4:4" ht="15" x14ac:dyDescent="0.25">
      <c r="D927" s="211"/>
    </row>
    <row r="928" spans="4:4" ht="15" x14ac:dyDescent="0.25">
      <c r="D928" s="211"/>
    </row>
    <row r="929" spans="4:4" ht="15" x14ac:dyDescent="0.25">
      <c r="D929" s="211"/>
    </row>
    <row r="930" spans="4:4" ht="15" x14ac:dyDescent="0.25">
      <c r="D930" s="211"/>
    </row>
    <row r="931" spans="4:4" ht="15" x14ac:dyDescent="0.25">
      <c r="D931" s="211"/>
    </row>
    <row r="932" spans="4:4" ht="15" x14ac:dyDescent="0.25">
      <c r="D932" s="211"/>
    </row>
    <row r="933" spans="4:4" ht="15" x14ac:dyDescent="0.25">
      <c r="D933" s="211"/>
    </row>
    <row r="934" spans="4:4" ht="15" x14ac:dyDescent="0.25">
      <c r="D934" s="211"/>
    </row>
    <row r="935" spans="4:4" ht="15" x14ac:dyDescent="0.25">
      <c r="D935" s="211"/>
    </row>
    <row r="936" spans="4:4" ht="15" x14ac:dyDescent="0.25">
      <c r="D936" s="211"/>
    </row>
    <row r="937" spans="4:4" ht="15" x14ac:dyDescent="0.25">
      <c r="D937" s="211"/>
    </row>
    <row r="938" spans="4:4" ht="15" x14ac:dyDescent="0.25">
      <c r="D938" s="211"/>
    </row>
    <row r="939" spans="4:4" ht="15" x14ac:dyDescent="0.25">
      <c r="D939" s="211"/>
    </row>
    <row r="940" spans="4:4" ht="15" x14ac:dyDescent="0.25">
      <c r="D940" s="211"/>
    </row>
    <row r="941" spans="4:4" ht="15" x14ac:dyDescent="0.25">
      <c r="D941" s="211"/>
    </row>
    <row r="942" spans="4:4" ht="15" x14ac:dyDescent="0.25">
      <c r="D942" s="211"/>
    </row>
    <row r="943" spans="4:4" ht="15" x14ac:dyDescent="0.25">
      <c r="D943" s="211"/>
    </row>
    <row r="944" spans="4:4" ht="15" x14ac:dyDescent="0.25">
      <c r="D944" s="211"/>
    </row>
    <row r="945" spans="4:4" ht="15" x14ac:dyDescent="0.25">
      <c r="D945" s="211"/>
    </row>
    <row r="946" spans="4:4" ht="15" x14ac:dyDescent="0.25">
      <c r="D946" s="211"/>
    </row>
    <row r="947" spans="4:4" ht="15" x14ac:dyDescent="0.25">
      <c r="D947" s="211"/>
    </row>
    <row r="948" spans="4:4" ht="15" x14ac:dyDescent="0.25">
      <c r="D948" s="211"/>
    </row>
    <row r="949" spans="4:4" ht="15" x14ac:dyDescent="0.25">
      <c r="D949" s="211"/>
    </row>
    <row r="950" spans="4:4" ht="15" x14ac:dyDescent="0.25">
      <c r="D950" s="211"/>
    </row>
    <row r="951" spans="4:4" ht="15" x14ac:dyDescent="0.25">
      <c r="D951" s="211"/>
    </row>
    <row r="952" spans="4:4" ht="15" x14ac:dyDescent="0.25">
      <c r="D952" s="211"/>
    </row>
    <row r="953" spans="4:4" ht="15" x14ac:dyDescent="0.25">
      <c r="D953" s="211"/>
    </row>
    <row r="954" spans="4:4" ht="15" x14ac:dyDescent="0.25">
      <c r="D954" s="211"/>
    </row>
    <row r="955" spans="4:4" ht="15" x14ac:dyDescent="0.25">
      <c r="D955" s="211"/>
    </row>
    <row r="956" spans="4:4" ht="15" x14ac:dyDescent="0.25">
      <c r="D956" s="211"/>
    </row>
    <row r="957" spans="4:4" ht="15" x14ac:dyDescent="0.25">
      <c r="D957" s="211"/>
    </row>
    <row r="958" spans="4:4" ht="15" x14ac:dyDescent="0.25">
      <c r="D958" s="211"/>
    </row>
    <row r="959" spans="4:4" ht="15" x14ac:dyDescent="0.25">
      <c r="D959" s="211"/>
    </row>
    <row r="960" spans="4:4" ht="15" x14ac:dyDescent="0.25">
      <c r="D960" s="211"/>
    </row>
    <row r="961" spans="4:4" ht="15" x14ac:dyDescent="0.25">
      <c r="D961" s="211"/>
    </row>
    <row r="962" spans="4:4" ht="15" x14ac:dyDescent="0.25">
      <c r="D962" s="211"/>
    </row>
    <row r="963" spans="4:4" ht="15" x14ac:dyDescent="0.25">
      <c r="D963" s="211"/>
    </row>
    <row r="964" spans="4:4" ht="15" x14ac:dyDescent="0.25">
      <c r="D964" s="211"/>
    </row>
    <row r="965" spans="4:4" ht="15" x14ac:dyDescent="0.25">
      <c r="D965" s="211"/>
    </row>
    <row r="966" spans="4:4" ht="15" x14ac:dyDescent="0.25">
      <c r="D966" s="211"/>
    </row>
    <row r="967" spans="4:4" ht="15" x14ac:dyDescent="0.25">
      <c r="D967" s="211"/>
    </row>
    <row r="968" spans="4:4" ht="15" x14ac:dyDescent="0.25">
      <c r="D968" s="211"/>
    </row>
    <row r="969" spans="4:4" ht="15" x14ac:dyDescent="0.25">
      <c r="D969" s="211"/>
    </row>
    <row r="970" spans="4:4" ht="15" x14ac:dyDescent="0.25">
      <c r="D970" s="211"/>
    </row>
    <row r="971" spans="4:4" ht="15" x14ac:dyDescent="0.25">
      <c r="D971" s="211"/>
    </row>
    <row r="972" spans="4:4" ht="15" x14ac:dyDescent="0.25">
      <c r="D972" s="211"/>
    </row>
    <row r="973" spans="4:4" ht="15" x14ac:dyDescent="0.25">
      <c r="D973" s="211"/>
    </row>
    <row r="974" spans="4:4" ht="15" x14ac:dyDescent="0.25">
      <c r="D974" s="211"/>
    </row>
    <row r="975" spans="4:4" ht="15" x14ac:dyDescent="0.25">
      <c r="D975" s="211"/>
    </row>
    <row r="976" spans="4:4" ht="15" x14ac:dyDescent="0.25">
      <c r="D976" s="211"/>
    </row>
    <row r="977" spans="4:4" ht="15" x14ac:dyDescent="0.25">
      <c r="D977" s="211"/>
    </row>
    <row r="978" spans="4:4" ht="15" x14ac:dyDescent="0.25">
      <c r="D978" s="211"/>
    </row>
    <row r="979" spans="4:4" ht="15" x14ac:dyDescent="0.25">
      <c r="D979" s="211"/>
    </row>
    <row r="980" spans="4:4" ht="15" x14ac:dyDescent="0.25">
      <c r="D980" s="211"/>
    </row>
    <row r="981" spans="4:4" ht="15" x14ac:dyDescent="0.25">
      <c r="D981" s="211"/>
    </row>
    <row r="982" spans="4:4" ht="15" x14ac:dyDescent="0.25">
      <c r="D982" s="211"/>
    </row>
    <row r="983" spans="4:4" ht="15" x14ac:dyDescent="0.25">
      <c r="D983" s="211"/>
    </row>
    <row r="984" spans="4:4" ht="15" x14ac:dyDescent="0.25">
      <c r="D984" s="211"/>
    </row>
    <row r="985" spans="4:4" ht="15" x14ac:dyDescent="0.25">
      <c r="D985" s="211"/>
    </row>
    <row r="986" spans="4:4" ht="15" x14ac:dyDescent="0.25">
      <c r="D986" s="211"/>
    </row>
    <row r="987" spans="4:4" ht="15" x14ac:dyDescent="0.25">
      <c r="D987" s="211"/>
    </row>
    <row r="988" spans="4:4" ht="15" x14ac:dyDescent="0.25">
      <c r="D988" s="211"/>
    </row>
    <row r="989" spans="4:4" ht="15" x14ac:dyDescent="0.25">
      <c r="D989" s="211"/>
    </row>
    <row r="990" spans="4:4" ht="15" x14ac:dyDescent="0.25">
      <c r="D990" s="211"/>
    </row>
    <row r="991" spans="4:4" ht="15" x14ac:dyDescent="0.25">
      <c r="D991" s="211"/>
    </row>
    <row r="992" spans="4:4" ht="15" x14ac:dyDescent="0.25">
      <c r="D992" s="211"/>
    </row>
    <row r="993" spans="4:4" ht="15" x14ac:dyDescent="0.25">
      <c r="D993" s="211"/>
    </row>
    <row r="994" spans="4:4" ht="15" x14ac:dyDescent="0.25">
      <c r="D994" s="211"/>
    </row>
    <row r="995" spans="4:4" ht="15" x14ac:dyDescent="0.25">
      <c r="D995" s="211"/>
    </row>
    <row r="996" spans="4:4" ht="15" x14ac:dyDescent="0.25">
      <c r="D996" s="211"/>
    </row>
    <row r="997" spans="4:4" ht="15" x14ac:dyDescent="0.25">
      <c r="D997" s="211"/>
    </row>
    <row r="998" spans="4:4" ht="15" x14ac:dyDescent="0.25">
      <c r="D998" s="211"/>
    </row>
    <row r="999" spans="4:4" ht="15" x14ac:dyDescent="0.25">
      <c r="D999" s="211"/>
    </row>
    <row r="1000" spans="4:4" ht="15" x14ac:dyDescent="0.25">
      <c r="D1000" s="211"/>
    </row>
    <row r="1001" spans="4:4" ht="15" x14ac:dyDescent="0.25">
      <c r="D1001" s="211"/>
    </row>
    <row r="1002" spans="4:4" ht="15" x14ac:dyDescent="0.25">
      <c r="D1002" s="211"/>
    </row>
    <row r="1003" spans="4:4" ht="15" x14ac:dyDescent="0.25">
      <c r="D1003" s="211"/>
    </row>
    <row r="1004" spans="4:4" ht="15" x14ac:dyDescent="0.25">
      <c r="D1004" s="211"/>
    </row>
    <row r="1005" spans="4:4" ht="15" x14ac:dyDescent="0.25">
      <c r="D1005" s="211"/>
    </row>
    <row r="1006" spans="4:4" ht="15" x14ac:dyDescent="0.25">
      <c r="D1006" s="211"/>
    </row>
    <row r="1007" spans="4:4" ht="15" x14ac:dyDescent="0.25">
      <c r="D1007" s="211"/>
    </row>
    <row r="1008" spans="4:4" ht="15" x14ac:dyDescent="0.25">
      <c r="D1008" s="211"/>
    </row>
    <row r="1009" spans="4:4" ht="15" x14ac:dyDescent="0.25">
      <c r="D1009" s="211"/>
    </row>
    <row r="1010" spans="4:4" ht="15" x14ac:dyDescent="0.25">
      <c r="D1010" s="211"/>
    </row>
    <row r="1011" spans="4:4" ht="15" x14ac:dyDescent="0.25">
      <c r="D1011" s="211"/>
    </row>
    <row r="1012" spans="4:4" ht="15" x14ac:dyDescent="0.25">
      <c r="D1012" s="211"/>
    </row>
    <row r="1013" spans="4:4" ht="15" x14ac:dyDescent="0.25">
      <c r="D1013" s="211"/>
    </row>
    <row r="1014" spans="4:4" ht="15" x14ac:dyDescent="0.25">
      <c r="D1014" s="211"/>
    </row>
    <row r="1015" spans="4:4" ht="15" x14ac:dyDescent="0.25">
      <c r="D1015" s="211"/>
    </row>
    <row r="1016" spans="4:4" ht="15" x14ac:dyDescent="0.25">
      <c r="D1016" s="211"/>
    </row>
    <row r="1017" spans="4:4" ht="15" x14ac:dyDescent="0.25">
      <c r="D1017" s="211"/>
    </row>
    <row r="1018" spans="4:4" ht="15" x14ac:dyDescent="0.25">
      <c r="D1018" s="211"/>
    </row>
    <row r="1019" spans="4:4" ht="15" x14ac:dyDescent="0.25">
      <c r="D1019" s="211"/>
    </row>
    <row r="1020" spans="4:4" ht="15" x14ac:dyDescent="0.25">
      <c r="D1020" s="211"/>
    </row>
    <row r="1021" spans="4:4" ht="15" x14ac:dyDescent="0.25">
      <c r="D1021" s="211"/>
    </row>
    <row r="1022" spans="4:4" ht="15" x14ac:dyDescent="0.25">
      <c r="D1022" s="211"/>
    </row>
    <row r="1023" spans="4:4" ht="15" x14ac:dyDescent="0.25">
      <c r="D1023" s="211"/>
    </row>
    <row r="1024" spans="4:4" ht="15" x14ac:dyDescent="0.25">
      <c r="D1024" s="211"/>
    </row>
    <row r="1025" spans="4:4" ht="15" x14ac:dyDescent="0.25">
      <c r="D1025" s="211"/>
    </row>
    <row r="1026" spans="4:4" ht="15" x14ac:dyDescent="0.25">
      <c r="D1026" s="211"/>
    </row>
    <row r="1027" spans="4:4" ht="15" x14ac:dyDescent="0.25">
      <c r="D1027" s="211"/>
    </row>
    <row r="1028" spans="4:4" ht="15" x14ac:dyDescent="0.25">
      <c r="D1028" s="211"/>
    </row>
    <row r="1029" spans="4:4" ht="15" x14ac:dyDescent="0.25">
      <c r="D1029" s="211"/>
    </row>
    <row r="1030" spans="4:4" ht="15" x14ac:dyDescent="0.25">
      <c r="D1030" s="211"/>
    </row>
    <row r="1031" spans="4:4" ht="15" x14ac:dyDescent="0.25">
      <c r="D1031" s="211"/>
    </row>
    <row r="1032" spans="4:4" ht="15" x14ac:dyDescent="0.25">
      <c r="D1032" s="211"/>
    </row>
    <row r="1033" spans="4:4" ht="15" x14ac:dyDescent="0.25">
      <c r="D1033" s="211"/>
    </row>
    <row r="1034" spans="4:4" ht="15" x14ac:dyDescent="0.25">
      <c r="D1034" s="211"/>
    </row>
    <row r="1035" spans="4:4" ht="15" x14ac:dyDescent="0.25">
      <c r="D1035" s="211"/>
    </row>
    <row r="1036" spans="4:4" ht="15" x14ac:dyDescent="0.25">
      <c r="D1036" s="211"/>
    </row>
    <row r="1037" spans="4:4" ht="15" x14ac:dyDescent="0.25">
      <c r="D1037" s="211"/>
    </row>
    <row r="1038" spans="4:4" ht="15" x14ac:dyDescent="0.25">
      <c r="D1038" s="211"/>
    </row>
    <row r="1039" spans="4:4" ht="15" x14ac:dyDescent="0.25">
      <c r="D1039" s="211"/>
    </row>
    <row r="1040" spans="4:4" ht="15" x14ac:dyDescent="0.25">
      <c r="D1040" s="211"/>
    </row>
    <row r="1041" spans="4:4" ht="15" x14ac:dyDescent="0.25">
      <c r="D1041" s="211"/>
    </row>
    <row r="1042" spans="4:4" ht="15" x14ac:dyDescent="0.25">
      <c r="D1042" s="211"/>
    </row>
    <row r="1043" spans="4:4" ht="15" x14ac:dyDescent="0.25">
      <c r="D1043" s="211"/>
    </row>
    <row r="1044" spans="4:4" ht="15" x14ac:dyDescent="0.25">
      <c r="D1044" s="211"/>
    </row>
    <row r="1045" spans="4:4" ht="15" x14ac:dyDescent="0.25">
      <c r="D1045" s="211"/>
    </row>
    <row r="1046" spans="4:4" ht="15" x14ac:dyDescent="0.25">
      <c r="D1046" s="211"/>
    </row>
    <row r="1047" spans="4:4" ht="15" x14ac:dyDescent="0.25">
      <c r="D1047" s="211"/>
    </row>
    <row r="1048" spans="4:4" ht="15" x14ac:dyDescent="0.25">
      <c r="D1048" s="211"/>
    </row>
    <row r="1049" spans="4:4" ht="15" x14ac:dyDescent="0.25">
      <c r="D1049" s="211"/>
    </row>
    <row r="1050" spans="4:4" ht="15" x14ac:dyDescent="0.25">
      <c r="D1050" s="211"/>
    </row>
    <row r="1051" spans="4:4" ht="15" x14ac:dyDescent="0.25">
      <c r="D1051" s="211"/>
    </row>
    <row r="1052" spans="4:4" ht="15" x14ac:dyDescent="0.25">
      <c r="D1052" s="211"/>
    </row>
    <row r="1053" spans="4:4" ht="15" x14ac:dyDescent="0.25">
      <c r="D1053" s="211"/>
    </row>
    <row r="1054" spans="4:4" ht="15" x14ac:dyDescent="0.25">
      <c r="D1054" s="211"/>
    </row>
    <row r="1055" spans="4:4" ht="15" x14ac:dyDescent="0.25">
      <c r="D1055" s="211"/>
    </row>
    <row r="1056" spans="4:4" ht="15" x14ac:dyDescent="0.25">
      <c r="D1056" s="211"/>
    </row>
    <row r="1057" spans="4:4" ht="15" x14ac:dyDescent="0.25">
      <c r="D1057" s="211"/>
    </row>
    <row r="1058" spans="4:4" ht="15" x14ac:dyDescent="0.25">
      <c r="D1058" s="211"/>
    </row>
    <row r="1059" spans="4:4" ht="15" x14ac:dyDescent="0.25">
      <c r="D1059" s="211"/>
    </row>
    <row r="1060" spans="4:4" ht="15" x14ac:dyDescent="0.25">
      <c r="D1060" s="211"/>
    </row>
    <row r="1061" spans="4:4" ht="15" x14ac:dyDescent="0.25">
      <c r="D1061" s="211"/>
    </row>
    <row r="1062" spans="4:4" ht="15" x14ac:dyDescent="0.25">
      <c r="D1062" s="211"/>
    </row>
    <row r="1063" spans="4:4" ht="15" x14ac:dyDescent="0.25">
      <c r="D1063" s="211"/>
    </row>
    <row r="1064" spans="4:4" ht="15" x14ac:dyDescent="0.25">
      <c r="D1064" s="211"/>
    </row>
    <row r="1065" spans="4:4" ht="15" x14ac:dyDescent="0.25">
      <c r="D1065" s="211"/>
    </row>
    <row r="1066" spans="4:4" ht="15" x14ac:dyDescent="0.25">
      <c r="D1066" s="211"/>
    </row>
    <row r="1067" spans="4:4" ht="15" x14ac:dyDescent="0.25">
      <c r="D1067" s="211"/>
    </row>
    <row r="1068" spans="4:4" ht="15" x14ac:dyDescent="0.25">
      <c r="D1068" s="211"/>
    </row>
    <row r="1069" spans="4:4" ht="15" x14ac:dyDescent="0.25">
      <c r="D1069" s="211"/>
    </row>
    <row r="1070" spans="4:4" ht="15" x14ac:dyDescent="0.25">
      <c r="D1070" s="211"/>
    </row>
    <row r="1071" spans="4:4" ht="15" x14ac:dyDescent="0.25">
      <c r="D1071" s="211"/>
    </row>
    <row r="1072" spans="4:4" ht="15" x14ac:dyDescent="0.25">
      <c r="D1072" s="211"/>
    </row>
    <row r="1073" spans="4:4" ht="15" x14ac:dyDescent="0.25">
      <c r="D1073" s="211"/>
    </row>
    <row r="1074" spans="4:4" ht="15" x14ac:dyDescent="0.25">
      <c r="D1074" s="211"/>
    </row>
    <row r="1075" spans="4:4" ht="15" x14ac:dyDescent="0.25">
      <c r="D1075" s="211"/>
    </row>
    <row r="1076" spans="4:4" ht="15" x14ac:dyDescent="0.25">
      <c r="D1076" s="211"/>
    </row>
    <row r="1077" spans="4:4" ht="15" x14ac:dyDescent="0.25">
      <c r="D1077" s="211"/>
    </row>
    <row r="1078" spans="4:4" ht="15" x14ac:dyDescent="0.25">
      <c r="D1078" s="211"/>
    </row>
    <row r="1079" spans="4:4" ht="15" x14ac:dyDescent="0.25">
      <c r="D1079" s="211"/>
    </row>
    <row r="1080" spans="4:4" ht="15" x14ac:dyDescent="0.25">
      <c r="D1080" s="211"/>
    </row>
    <row r="1081" spans="4:4" ht="15" x14ac:dyDescent="0.25">
      <c r="D1081" s="211"/>
    </row>
    <row r="1082" spans="4:4" ht="15" x14ac:dyDescent="0.25">
      <c r="D1082" s="211"/>
    </row>
    <row r="1083" spans="4:4" ht="15" x14ac:dyDescent="0.25">
      <c r="D1083" s="211"/>
    </row>
    <row r="1084" spans="4:4" ht="15" x14ac:dyDescent="0.25">
      <c r="D1084" s="211"/>
    </row>
    <row r="1085" spans="4:4" ht="15" x14ac:dyDescent="0.25">
      <c r="D1085" s="211"/>
    </row>
    <row r="1086" spans="4:4" ht="15" x14ac:dyDescent="0.25">
      <c r="D1086" s="211"/>
    </row>
    <row r="1087" spans="4:4" ht="15" x14ac:dyDescent="0.25">
      <c r="D1087" s="211"/>
    </row>
    <row r="1088" spans="4:4" ht="15" x14ac:dyDescent="0.25">
      <c r="D1088" s="211"/>
    </row>
    <row r="1089" spans="4:4" ht="15" x14ac:dyDescent="0.25">
      <c r="D1089" s="211"/>
    </row>
    <row r="1090" spans="4:4" ht="15" x14ac:dyDescent="0.25">
      <c r="D1090" s="211"/>
    </row>
    <row r="1091" spans="4:4" ht="15" x14ac:dyDescent="0.25">
      <c r="D1091" s="211"/>
    </row>
    <row r="1092" spans="4:4" ht="15" x14ac:dyDescent="0.25">
      <c r="D1092" s="211"/>
    </row>
    <row r="1093" spans="4:4" ht="15" x14ac:dyDescent="0.25">
      <c r="D1093" s="211"/>
    </row>
    <row r="1094" spans="4:4" ht="15" x14ac:dyDescent="0.25">
      <c r="D1094" s="211"/>
    </row>
    <row r="1095" spans="4:4" ht="15" x14ac:dyDescent="0.25">
      <c r="D1095" s="211"/>
    </row>
    <row r="1096" spans="4:4" ht="15" x14ac:dyDescent="0.25">
      <c r="D1096" s="211"/>
    </row>
    <row r="1097" spans="4:4" ht="15" x14ac:dyDescent="0.25">
      <c r="D1097" s="211"/>
    </row>
    <row r="1098" spans="4:4" ht="15" x14ac:dyDescent="0.25">
      <c r="D1098" s="211"/>
    </row>
    <row r="1099" spans="4:4" ht="15" x14ac:dyDescent="0.25">
      <c r="D1099" s="211"/>
    </row>
    <row r="1100" spans="4:4" ht="15" x14ac:dyDescent="0.25">
      <c r="D1100" s="211"/>
    </row>
    <row r="1101" spans="4:4" ht="15" x14ac:dyDescent="0.25">
      <c r="D1101" s="211"/>
    </row>
    <row r="1102" spans="4:4" ht="15" x14ac:dyDescent="0.25">
      <c r="D1102" s="211"/>
    </row>
    <row r="1103" spans="4:4" ht="15" x14ac:dyDescent="0.25">
      <c r="D1103" s="211"/>
    </row>
    <row r="1104" spans="4:4" ht="15" x14ac:dyDescent="0.25">
      <c r="D1104" s="211"/>
    </row>
    <row r="1105" spans="4:4" ht="15" x14ac:dyDescent="0.25">
      <c r="D1105" s="211"/>
    </row>
    <row r="1106" spans="4:4" ht="15" x14ac:dyDescent="0.25">
      <c r="D1106" s="211"/>
    </row>
    <row r="1107" spans="4:4" ht="15" x14ac:dyDescent="0.25">
      <c r="D1107" s="211"/>
    </row>
    <row r="1108" spans="4:4" ht="15" x14ac:dyDescent="0.25">
      <c r="D1108" s="211"/>
    </row>
    <row r="1109" spans="4:4" ht="15" x14ac:dyDescent="0.25">
      <c r="D1109" s="211"/>
    </row>
    <row r="1110" spans="4:4" ht="15" x14ac:dyDescent="0.25">
      <c r="D1110" s="211"/>
    </row>
    <row r="1111" spans="4:4" ht="15" x14ac:dyDescent="0.25">
      <c r="D1111" s="211"/>
    </row>
    <row r="1112" spans="4:4" ht="15" x14ac:dyDescent="0.25">
      <c r="D1112" s="211"/>
    </row>
    <row r="1113" spans="4:4" ht="15" x14ac:dyDescent="0.25">
      <c r="D1113" s="211"/>
    </row>
    <row r="1114" spans="4:4" ht="15" x14ac:dyDescent="0.25">
      <c r="D1114" s="211"/>
    </row>
    <row r="1115" spans="4:4" ht="15" x14ac:dyDescent="0.25">
      <c r="D1115" s="211"/>
    </row>
    <row r="1116" spans="4:4" ht="15" x14ac:dyDescent="0.25">
      <c r="D1116" s="211"/>
    </row>
    <row r="1117" spans="4:4" ht="15" x14ac:dyDescent="0.25">
      <c r="D1117" s="211"/>
    </row>
    <row r="1118" spans="4:4" ht="15" x14ac:dyDescent="0.25">
      <c r="D1118" s="211"/>
    </row>
    <row r="1119" spans="4:4" ht="15" x14ac:dyDescent="0.25">
      <c r="D1119" s="211"/>
    </row>
    <row r="1120" spans="4:4" ht="15" x14ac:dyDescent="0.25">
      <c r="D1120" s="211"/>
    </row>
    <row r="1121" spans="4:4" ht="15" x14ac:dyDescent="0.25">
      <c r="D1121" s="211"/>
    </row>
    <row r="1122" spans="4:4" ht="15" x14ac:dyDescent="0.25">
      <c r="D1122" s="211"/>
    </row>
    <row r="1123" spans="4:4" ht="15" x14ac:dyDescent="0.25">
      <c r="D1123" s="211"/>
    </row>
    <row r="1124" spans="4:4" ht="15" x14ac:dyDescent="0.25">
      <c r="D1124" s="211"/>
    </row>
    <row r="1125" spans="4:4" ht="15" x14ac:dyDescent="0.25">
      <c r="D1125" s="211"/>
    </row>
    <row r="1126" spans="4:4" ht="15" x14ac:dyDescent="0.25">
      <c r="D1126" s="211"/>
    </row>
    <row r="1127" spans="4:4" ht="15" x14ac:dyDescent="0.25">
      <c r="D1127" s="211"/>
    </row>
    <row r="1128" spans="4:4" ht="15" x14ac:dyDescent="0.25">
      <c r="D1128" s="211"/>
    </row>
    <row r="1129" spans="4:4" ht="15" x14ac:dyDescent="0.25">
      <c r="D1129" s="211"/>
    </row>
    <row r="1130" spans="4:4" ht="15" x14ac:dyDescent="0.25">
      <c r="D1130" s="211"/>
    </row>
    <row r="1131" spans="4:4" ht="15" x14ac:dyDescent="0.25">
      <c r="D1131" s="211"/>
    </row>
    <row r="1132" spans="4:4" ht="15" x14ac:dyDescent="0.25">
      <c r="D1132" s="211"/>
    </row>
    <row r="1133" spans="4:4" ht="15" x14ac:dyDescent="0.25">
      <c r="D1133" s="211"/>
    </row>
    <row r="1134" spans="4:4" ht="15" x14ac:dyDescent="0.25">
      <c r="D1134" s="211"/>
    </row>
    <row r="1135" spans="4:4" ht="15" x14ac:dyDescent="0.25">
      <c r="D1135" s="211"/>
    </row>
    <row r="1136" spans="4:4" ht="15" x14ac:dyDescent="0.25">
      <c r="D1136" s="211"/>
    </row>
    <row r="1137" spans="4:4" ht="15" x14ac:dyDescent="0.25">
      <c r="D1137" s="211"/>
    </row>
    <row r="1138" spans="4:4" ht="15" x14ac:dyDescent="0.25">
      <c r="D1138" s="211"/>
    </row>
    <row r="1139" spans="4:4" ht="15" x14ac:dyDescent="0.25">
      <c r="D1139" s="211"/>
    </row>
    <row r="1140" spans="4:4" ht="15" x14ac:dyDescent="0.25">
      <c r="D1140" s="211"/>
    </row>
    <row r="1141" spans="4:4" ht="15" x14ac:dyDescent="0.25">
      <c r="D1141" s="211"/>
    </row>
    <row r="1142" spans="4:4" ht="15" x14ac:dyDescent="0.25">
      <c r="D1142" s="211"/>
    </row>
    <row r="1143" spans="4:4" ht="15" x14ac:dyDescent="0.25">
      <c r="D1143" s="211"/>
    </row>
    <row r="1144" spans="4:4" ht="15" x14ac:dyDescent="0.25">
      <c r="D1144" s="211"/>
    </row>
    <row r="1145" spans="4:4" ht="15" x14ac:dyDescent="0.25">
      <c r="D1145" s="211"/>
    </row>
    <row r="1146" spans="4:4" ht="15" x14ac:dyDescent="0.25">
      <c r="D1146" s="211"/>
    </row>
    <row r="1147" spans="4:4" ht="15" x14ac:dyDescent="0.25">
      <c r="D1147" s="211"/>
    </row>
    <row r="1148" spans="4:4" ht="15" x14ac:dyDescent="0.25">
      <c r="D1148" s="211"/>
    </row>
    <row r="1149" spans="4:4" ht="15" x14ac:dyDescent="0.25">
      <c r="D1149" s="211"/>
    </row>
    <row r="1150" spans="4:4" ht="15" x14ac:dyDescent="0.25">
      <c r="D1150" s="211"/>
    </row>
    <row r="1151" spans="4:4" ht="15" x14ac:dyDescent="0.25">
      <c r="D1151" s="211"/>
    </row>
    <row r="1152" spans="4:4" ht="15" x14ac:dyDescent="0.25">
      <c r="D1152" s="211"/>
    </row>
    <row r="1153" spans="4:4" ht="15" x14ac:dyDescent="0.25">
      <c r="D1153" s="211"/>
    </row>
    <row r="1154" spans="4:4" ht="15" x14ac:dyDescent="0.25">
      <c r="D1154" s="211"/>
    </row>
    <row r="1155" spans="4:4" ht="15" x14ac:dyDescent="0.25">
      <c r="D1155" s="211"/>
    </row>
    <row r="1156" spans="4:4" ht="15" x14ac:dyDescent="0.25">
      <c r="D1156" s="211"/>
    </row>
    <row r="1157" spans="4:4" ht="15" x14ac:dyDescent="0.25">
      <c r="D1157" s="211"/>
    </row>
    <row r="1158" spans="4:4" ht="15" x14ac:dyDescent="0.25">
      <c r="D1158" s="211"/>
    </row>
    <row r="1159" spans="4:4" ht="15" x14ac:dyDescent="0.25">
      <c r="D1159" s="211"/>
    </row>
    <row r="1160" spans="4:4" ht="15" x14ac:dyDescent="0.25">
      <c r="D1160" s="211"/>
    </row>
    <row r="1161" spans="4:4" ht="15" x14ac:dyDescent="0.25">
      <c r="D1161" s="211"/>
    </row>
    <row r="1162" spans="4:4" ht="15" x14ac:dyDescent="0.25">
      <c r="D1162" s="211"/>
    </row>
    <row r="1163" spans="4:4" ht="15" x14ac:dyDescent="0.25">
      <c r="D1163" s="211"/>
    </row>
    <row r="1164" spans="4:4" ht="15" x14ac:dyDescent="0.25">
      <c r="D1164" s="211"/>
    </row>
    <row r="1165" spans="4:4" ht="15" x14ac:dyDescent="0.25">
      <c r="D1165" s="211"/>
    </row>
    <row r="1166" spans="4:4" ht="15" x14ac:dyDescent="0.25">
      <c r="D1166" s="211"/>
    </row>
    <row r="1167" spans="4:4" ht="15" x14ac:dyDescent="0.25">
      <c r="D1167" s="211"/>
    </row>
    <row r="1168" spans="4:4" ht="15" x14ac:dyDescent="0.25">
      <c r="D1168" s="211"/>
    </row>
    <row r="1169" spans="4:4" ht="15" x14ac:dyDescent="0.25">
      <c r="D1169" s="211"/>
    </row>
    <row r="1170" spans="4:4" ht="15" x14ac:dyDescent="0.25">
      <c r="D1170" s="211"/>
    </row>
    <row r="1171" spans="4:4" ht="15" x14ac:dyDescent="0.25">
      <c r="D1171" s="211"/>
    </row>
    <row r="1172" spans="4:4" ht="15" x14ac:dyDescent="0.25">
      <c r="D1172" s="211"/>
    </row>
    <row r="1173" spans="4:4" ht="15" x14ac:dyDescent="0.25">
      <c r="D1173" s="211"/>
    </row>
    <row r="1174" spans="4:4" ht="15" x14ac:dyDescent="0.25">
      <c r="D1174" s="211"/>
    </row>
    <row r="1175" spans="4:4" ht="15" x14ac:dyDescent="0.25">
      <c r="D1175" s="211"/>
    </row>
    <row r="1176" spans="4:4" ht="15" x14ac:dyDescent="0.25">
      <c r="D1176" s="211"/>
    </row>
    <row r="1177" spans="4:4" ht="15" x14ac:dyDescent="0.25">
      <c r="D1177" s="211"/>
    </row>
    <row r="1178" spans="4:4" ht="15" x14ac:dyDescent="0.25">
      <c r="D1178" s="211"/>
    </row>
    <row r="1179" spans="4:4" ht="15" x14ac:dyDescent="0.25">
      <c r="D1179" s="211"/>
    </row>
    <row r="1180" spans="4:4" ht="15" x14ac:dyDescent="0.25">
      <c r="D1180" s="211"/>
    </row>
    <row r="1181" spans="4:4" ht="15" x14ac:dyDescent="0.25">
      <c r="D1181" s="211"/>
    </row>
    <row r="1182" spans="4:4" ht="15" x14ac:dyDescent="0.25">
      <c r="D1182" s="211"/>
    </row>
    <row r="1183" spans="4:4" ht="15" x14ac:dyDescent="0.25">
      <c r="D1183" s="211"/>
    </row>
    <row r="1184" spans="4:4" ht="15" x14ac:dyDescent="0.25">
      <c r="D1184" s="211"/>
    </row>
    <row r="1185" spans="4:4" ht="15" x14ac:dyDescent="0.25">
      <c r="D1185" s="211"/>
    </row>
    <row r="1186" spans="4:4" ht="15" x14ac:dyDescent="0.25">
      <c r="D1186" s="211"/>
    </row>
    <row r="1187" spans="4:4" ht="15" x14ac:dyDescent="0.25">
      <c r="D1187" s="211"/>
    </row>
    <row r="1188" spans="4:4" ht="15" x14ac:dyDescent="0.25">
      <c r="D1188" s="211"/>
    </row>
    <row r="1189" spans="4:4" ht="15" x14ac:dyDescent="0.25">
      <c r="D1189" s="211"/>
    </row>
    <row r="1190" spans="4:4" ht="15" x14ac:dyDescent="0.25">
      <c r="D1190" s="211"/>
    </row>
    <row r="1191" spans="4:4" ht="15" x14ac:dyDescent="0.25">
      <c r="D1191" s="211"/>
    </row>
    <row r="1192" spans="4:4" ht="15" x14ac:dyDescent="0.25">
      <c r="D1192" s="211"/>
    </row>
    <row r="1193" spans="4:4" ht="15" x14ac:dyDescent="0.25">
      <c r="D1193" s="211"/>
    </row>
    <row r="1194" spans="4:4" ht="15" x14ac:dyDescent="0.25">
      <c r="D1194" s="211"/>
    </row>
    <row r="1195" spans="4:4" ht="15" x14ac:dyDescent="0.25">
      <c r="D1195" s="211"/>
    </row>
    <row r="1196" spans="4:4" ht="15" x14ac:dyDescent="0.25">
      <c r="D1196" s="211"/>
    </row>
    <row r="1197" spans="4:4" ht="15" x14ac:dyDescent="0.25">
      <c r="D1197" s="211"/>
    </row>
    <row r="1198" spans="4:4" ht="15" x14ac:dyDescent="0.25">
      <c r="D1198" s="211"/>
    </row>
    <row r="1199" spans="4:4" ht="15" x14ac:dyDescent="0.25">
      <c r="D1199" s="211"/>
    </row>
    <row r="1200" spans="4:4" ht="15" x14ac:dyDescent="0.25">
      <c r="D1200" s="211"/>
    </row>
    <row r="1201" spans="4:4" ht="15" x14ac:dyDescent="0.25">
      <c r="D1201" s="211"/>
    </row>
    <row r="1202" spans="4:4" ht="15" x14ac:dyDescent="0.25">
      <c r="D1202" s="211"/>
    </row>
    <row r="1203" spans="4:4" ht="15" x14ac:dyDescent="0.25">
      <c r="D1203" s="211"/>
    </row>
    <row r="1204" spans="4:4" ht="15" x14ac:dyDescent="0.25">
      <c r="D1204" s="211"/>
    </row>
    <row r="1205" spans="4:4" ht="15" x14ac:dyDescent="0.25">
      <c r="D1205" s="211"/>
    </row>
    <row r="1206" spans="4:4" ht="15" x14ac:dyDescent="0.25">
      <c r="D1206" s="211"/>
    </row>
    <row r="1207" spans="4:4" ht="15" x14ac:dyDescent="0.25">
      <c r="D1207" s="211"/>
    </row>
    <row r="1208" spans="4:4" ht="15" x14ac:dyDescent="0.25">
      <c r="D1208" s="211"/>
    </row>
    <row r="1209" spans="4:4" ht="15" x14ac:dyDescent="0.25">
      <c r="D1209" s="211"/>
    </row>
    <row r="1210" spans="4:4" ht="15" x14ac:dyDescent="0.25">
      <c r="D1210" s="211"/>
    </row>
    <row r="1211" spans="4:4" ht="15" x14ac:dyDescent="0.25">
      <c r="D1211" s="211"/>
    </row>
    <row r="1212" spans="4:4" ht="15" x14ac:dyDescent="0.25">
      <c r="D1212" s="211"/>
    </row>
    <row r="1213" spans="4:4" ht="15" x14ac:dyDescent="0.25">
      <c r="D1213" s="211"/>
    </row>
    <row r="1214" spans="4:4" ht="15" x14ac:dyDescent="0.25">
      <c r="D1214" s="211"/>
    </row>
    <row r="1215" spans="4:4" ht="15" x14ac:dyDescent="0.25">
      <c r="D1215" s="211"/>
    </row>
    <row r="1216" spans="4:4" ht="15" x14ac:dyDescent="0.25">
      <c r="D1216" s="211"/>
    </row>
    <row r="1217" spans="4:4" ht="15" x14ac:dyDescent="0.25">
      <c r="D1217" s="211"/>
    </row>
    <row r="1218" spans="4:4" ht="15" x14ac:dyDescent="0.25">
      <c r="D1218" s="211"/>
    </row>
    <row r="1219" spans="4:4" ht="15" x14ac:dyDescent="0.25">
      <c r="D1219" s="211"/>
    </row>
    <row r="1220" spans="4:4" ht="15" x14ac:dyDescent="0.25">
      <c r="D1220" s="211"/>
    </row>
    <row r="1221" spans="4:4" ht="15" x14ac:dyDescent="0.25">
      <c r="D1221" s="211"/>
    </row>
    <row r="1222" spans="4:4" ht="15" x14ac:dyDescent="0.25">
      <c r="D1222" s="211"/>
    </row>
    <row r="1223" spans="4:4" ht="15" x14ac:dyDescent="0.25">
      <c r="D1223" s="211"/>
    </row>
    <row r="1224" spans="4:4" ht="15" x14ac:dyDescent="0.25">
      <c r="D1224" s="211"/>
    </row>
    <row r="1225" spans="4:4" ht="15" x14ac:dyDescent="0.25">
      <c r="D1225" s="211"/>
    </row>
    <row r="1226" spans="4:4" ht="15" x14ac:dyDescent="0.25">
      <c r="D1226" s="211"/>
    </row>
    <row r="1227" spans="4:4" ht="15" x14ac:dyDescent="0.25">
      <c r="D1227" s="211"/>
    </row>
    <row r="1228" spans="4:4" ht="15" x14ac:dyDescent="0.25">
      <c r="D1228" s="211"/>
    </row>
    <row r="1229" spans="4:4" ht="15" x14ac:dyDescent="0.25">
      <c r="D1229" s="211"/>
    </row>
    <row r="1230" spans="4:4" ht="15" x14ac:dyDescent="0.25">
      <c r="D1230" s="211"/>
    </row>
    <row r="1231" spans="4:4" ht="15" x14ac:dyDescent="0.25">
      <c r="D1231" s="211"/>
    </row>
    <row r="1232" spans="4:4" ht="15" x14ac:dyDescent="0.25">
      <c r="D1232" s="211"/>
    </row>
    <row r="1233" spans="4:4" ht="15" x14ac:dyDescent="0.25">
      <c r="D1233" s="211"/>
    </row>
    <row r="1234" spans="4:4" ht="15" x14ac:dyDescent="0.25">
      <c r="D1234" s="211"/>
    </row>
    <row r="1235" spans="4:4" ht="15" x14ac:dyDescent="0.25">
      <c r="D1235" s="211"/>
    </row>
    <row r="1236" spans="4:4" ht="15" x14ac:dyDescent="0.25">
      <c r="D1236" s="211"/>
    </row>
    <row r="1237" spans="4:4" ht="15" x14ac:dyDescent="0.25">
      <c r="D1237" s="211"/>
    </row>
    <row r="1238" spans="4:4" ht="15" x14ac:dyDescent="0.25">
      <c r="D1238" s="211"/>
    </row>
    <row r="1239" spans="4:4" ht="15" x14ac:dyDescent="0.25">
      <c r="D1239" s="211"/>
    </row>
    <row r="1240" spans="4:4" ht="15" x14ac:dyDescent="0.25">
      <c r="D1240" s="211"/>
    </row>
    <row r="1241" spans="4:4" ht="15" x14ac:dyDescent="0.25">
      <c r="D1241" s="211"/>
    </row>
    <row r="1242" spans="4:4" ht="15" x14ac:dyDescent="0.25">
      <c r="D1242" s="211"/>
    </row>
    <row r="1243" spans="4:4" ht="15" x14ac:dyDescent="0.25">
      <c r="D1243" s="211"/>
    </row>
    <row r="1244" spans="4:4" ht="15" x14ac:dyDescent="0.25">
      <c r="D1244" s="211"/>
    </row>
    <row r="1245" spans="4:4" ht="15" x14ac:dyDescent="0.25">
      <c r="D1245" s="211"/>
    </row>
    <row r="1246" spans="4:4" ht="15" x14ac:dyDescent="0.25">
      <c r="D1246" s="211"/>
    </row>
    <row r="1247" spans="4:4" ht="15" x14ac:dyDescent="0.25">
      <c r="D1247" s="211"/>
    </row>
    <row r="1248" spans="4:4" ht="15" x14ac:dyDescent="0.25">
      <c r="D1248" s="211"/>
    </row>
    <row r="1249" spans="4:4" ht="15" x14ac:dyDescent="0.25">
      <c r="D1249" s="211"/>
    </row>
    <row r="1250" spans="4:4" ht="15" x14ac:dyDescent="0.25">
      <c r="D1250" s="211"/>
    </row>
    <row r="1251" spans="4:4" ht="15" x14ac:dyDescent="0.25">
      <c r="D1251" s="211"/>
    </row>
    <row r="1252" spans="4:4" ht="15" x14ac:dyDescent="0.25">
      <c r="D1252" s="211"/>
    </row>
    <row r="1253" spans="4:4" ht="15" x14ac:dyDescent="0.25">
      <c r="D1253" s="211"/>
    </row>
    <row r="1254" spans="4:4" ht="15" x14ac:dyDescent="0.25">
      <c r="D1254" s="211"/>
    </row>
    <row r="1255" spans="4:4" ht="15" x14ac:dyDescent="0.25">
      <c r="D1255" s="211"/>
    </row>
    <row r="1256" spans="4:4" ht="15" x14ac:dyDescent="0.25">
      <c r="D1256" s="211"/>
    </row>
    <row r="1257" spans="4:4" ht="15" x14ac:dyDescent="0.25">
      <c r="D1257" s="211"/>
    </row>
    <row r="1258" spans="4:4" ht="15" x14ac:dyDescent="0.25">
      <c r="D1258" s="211"/>
    </row>
    <row r="1259" spans="4:4" ht="15" x14ac:dyDescent="0.25">
      <c r="D1259" s="211"/>
    </row>
    <row r="1260" spans="4:4" ht="15" x14ac:dyDescent="0.25">
      <c r="D1260" s="211"/>
    </row>
    <row r="1261" spans="4:4" ht="15" x14ac:dyDescent="0.25">
      <c r="D1261" s="211"/>
    </row>
    <row r="1262" spans="4:4" ht="15" x14ac:dyDescent="0.25">
      <c r="D1262" s="211"/>
    </row>
    <row r="1263" spans="4:4" ht="15" x14ac:dyDescent="0.25">
      <c r="D1263" s="211"/>
    </row>
    <row r="1264" spans="4:4" ht="15" x14ac:dyDescent="0.25">
      <c r="D1264" s="211"/>
    </row>
    <row r="1265" spans="4:4" ht="15" x14ac:dyDescent="0.25">
      <c r="D1265" s="211"/>
    </row>
    <row r="1266" spans="4:4" ht="15" x14ac:dyDescent="0.25">
      <c r="D1266" s="211"/>
    </row>
    <row r="1267" spans="4:4" ht="15" x14ac:dyDescent="0.25">
      <c r="D1267" s="211"/>
    </row>
    <row r="1268" spans="4:4" ht="15" x14ac:dyDescent="0.25">
      <c r="D1268" s="211"/>
    </row>
    <row r="1269" spans="4:4" ht="15" x14ac:dyDescent="0.25">
      <c r="D1269" s="211"/>
    </row>
    <row r="1270" spans="4:4" ht="15" x14ac:dyDescent="0.25">
      <c r="D1270" s="211"/>
    </row>
    <row r="1271" spans="4:4" ht="15" x14ac:dyDescent="0.25">
      <c r="D1271" s="211"/>
    </row>
    <row r="1272" spans="4:4" ht="15" x14ac:dyDescent="0.25">
      <c r="D1272" s="211"/>
    </row>
    <row r="1273" spans="4:4" ht="15" x14ac:dyDescent="0.25">
      <c r="D1273" s="211"/>
    </row>
    <row r="1274" spans="4:4" ht="15" x14ac:dyDescent="0.25">
      <c r="D1274" s="211"/>
    </row>
    <row r="1275" spans="4:4" ht="15" x14ac:dyDescent="0.25">
      <c r="D1275" s="211"/>
    </row>
    <row r="1276" spans="4:4" ht="15" x14ac:dyDescent="0.25">
      <c r="D1276" s="211"/>
    </row>
    <row r="1277" spans="4:4" ht="15" x14ac:dyDescent="0.25">
      <c r="D1277" s="211"/>
    </row>
    <row r="1278" spans="4:4" ht="15" x14ac:dyDescent="0.25">
      <c r="D1278" s="211"/>
    </row>
    <row r="1279" spans="4:4" ht="15" x14ac:dyDescent="0.25">
      <c r="D1279" s="211"/>
    </row>
    <row r="1280" spans="4:4" ht="15" x14ac:dyDescent="0.25">
      <c r="D1280" s="211"/>
    </row>
    <row r="1281" spans="4:4" ht="15" x14ac:dyDescent="0.25">
      <c r="D1281" s="211"/>
    </row>
    <row r="1282" spans="4:4" ht="15" x14ac:dyDescent="0.25">
      <c r="D1282" s="211"/>
    </row>
    <row r="1283" spans="4:4" ht="15" x14ac:dyDescent="0.25">
      <c r="D1283" s="211"/>
    </row>
    <row r="1284" spans="4:4" ht="15" x14ac:dyDescent="0.25">
      <c r="D1284" s="211"/>
    </row>
    <row r="1285" spans="4:4" ht="15" x14ac:dyDescent="0.25">
      <c r="D1285" s="211"/>
    </row>
    <row r="1286" spans="4:4" ht="15" x14ac:dyDescent="0.25">
      <c r="D1286" s="211"/>
    </row>
    <row r="1287" spans="4:4" ht="15" x14ac:dyDescent="0.25">
      <c r="D1287" s="211"/>
    </row>
    <row r="1288" spans="4:4" ht="15" x14ac:dyDescent="0.25">
      <c r="D1288" s="211"/>
    </row>
    <row r="1289" spans="4:4" ht="15" x14ac:dyDescent="0.25">
      <c r="D1289" s="211"/>
    </row>
    <row r="1290" spans="4:4" ht="15" x14ac:dyDescent="0.25">
      <c r="D1290" s="211"/>
    </row>
    <row r="1291" spans="4:4" ht="15" x14ac:dyDescent="0.25">
      <c r="D1291" s="211"/>
    </row>
    <row r="1292" spans="4:4" ht="15" x14ac:dyDescent="0.25">
      <c r="D1292" s="211"/>
    </row>
    <row r="1293" spans="4:4" ht="15" x14ac:dyDescent="0.25">
      <c r="D1293" s="211"/>
    </row>
    <row r="1294" spans="4:4" ht="15" x14ac:dyDescent="0.25">
      <c r="D1294" s="211"/>
    </row>
    <row r="1295" spans="4:4" ht="15" x14ac:dyDescent="0.25">
      <c r="D1295" s="211"/>
    </row>
    <row r="1296" spans="4:4" ht="15" x14ac:dyDescent="0.25">
      <c r="D1296" s="211"/>
    </row>
    <row r="1297" spans="4:4" ht="15" x14ac:dyDescent="0.25">
      <c r="D1297" s="211"/>
    </row>
    <row r="1298" spans="4:4" ht="15" x14ac:dyDescent="0.25">
      <c r="D1298" s="211"/>
    </row>
    <row r="1299" spans="4:4" ht="15" x14ac:dyDescent="0.25">
      <c r="D1299" s="211"/>
    </row>
    <row r="1300" spans="4:4" ht="15" x14ac:dyDescent="0.25">
      <c r="D1300" s="211"/>
    </row>
    <row r="1301" spans="4:4" ht="15" x14ac:dyDescent="0.25">
      <c r="D1301" s="211"/>
    </row>
    <row r="1302" spans="4:4" ht="15" x14ac:dyDescent="0.25">
      <c r="D1302" s="211"/>
    </row>
    <row r="1303" spans="4:4" ht="15" x14ac:dyDescent="0.25">
      <c r="D1303" s="211"/>
    </row>
    <row r="1304" spans="4:4" ht="15" x14ac:dyDescent="0.25">
      <c r="D1304" s="211"/>
    </row>
    <row r="1305" spans="4:4" ht="15" x14ac:dyDescent="0.25">
      <c r="D1305" s="211"/>
    </row>
    <row r="1306" spans="4:4" ht="15" x14ac:dyDescent="0.25">
      <c r="D1306" s="211"/>
    </row>
    <row r="1307" spans="4:4" ht="15" x14ac:dyDescent="0.25">
      <c r="D1307" s="211"/>
    </row>
    <row r="1308" spans="4:4" ht="15" x14ac:dyDescent="0.25">
      <c r="D1308" s="211"/>
    </row>
    <row r="1309" spans="4:4" ht="15" x14ac:dyDescent="0.25">
      <c r="D1309" s="211"/>
    </row>
    <row r="1310" spans="4:4" ht="15" x14ac:dyDescent="0.25">
      <c r="D1310" s="211"/>
    </row>
    <row r="1311" spans="4:4" ht="15" x14ac:dyDescent="0.25">
      <c r="D1311" s="211"/>
    </row>
    <row r="1312" spans="4:4" ht="15" x14ac:dyDescent="0.25">
      <c r="D1312" s="211"/>
    </row>
    <row r="1313" spans="4:4" ht="15" x14ac:dyDescent="0.25">
      <c r="D1313" s="211"/>
    </row>
    <row r="1314" spans="4:4" ht="15" x14ac:dyDescent="0.25">
      <c r="D1314" s="211"/>
    </row>
    <row r="1315" spans="4:4" ht="15" x14ac:dyDescent="0.25">
      <c r="D1315" s="211"/>
    </row>
    <row r="1316" spans="4:4" ht="15" x14ac:dyDescent="0.25">
      <c r="D1316" s="211"/>
    </row>
    <row r="1317" spans="4:4" ht="15" x14ac:dyDescent="0.25">
      <c r="D1317" s="211"/>
    </row>
    <row r="1318" spans="4:4" ht="15" x14ac:dyDescent="0.25">
      <c r="D1318" s="211"/>
    </row>
    <row r="1319" spans="4:4" ht="15" x14ac:dyDescent="0.25">
      <c r="D1319" s="211"/>
    </row>
    <row r="1320" spans="4:4" ht="15" x14ac:dyDescent="0.25">
      <c r="D1320" s="211"/>
    </row>
    <row r="1321" spans="4:4" ht="15" x14ac:dyDescent="0.25">
      <c r="D1321" s="211"/>
    </row>
    <row r="1322" spans="4:4" ht="15" x14ac:dyDescent="0.25">
      <c r="D1322" s="211"/>
    </row>
    <row r="1323" spans="4:4" ht="15" x14ac:dyDescent="0.25">
      <c r="D1323" s="211"/>
    </row>
    <row r="1324" spans="4:4" ht="15" x14ac:dyDescent="0.25">
      <c r="D1324" s="211"/>
    </row>
    <row r="1325" spans="4:4" ht="15" x14ac:dyDescent="0.25">
      <c r="D1325" s="211"/>
    </row>
    <row r="1326" spans="4:4" ht="15" x14ac:dyDescent="0.25">
      <c r="D1326" s="211"/>
    </row>
    <row r="1327" spans="4:4" ht="15" x14ac:dyDescent="0.25">
      <c r="D1327" s="211"/>
    </row>
    <row r="1328" spans="4:4" ht="15" x14ac:dyDescent="0.25">
      <c r="D1328" s="211"/>
    </row>
    <row r="1329" spans="4:4" ht="15" x14ac:dyDescent="0.25">
      <c r="D1329" s="211"/>
    </row>
    <row r="1330" spans="4:4" ht="15" x14ac:dyDescent="0.25">
      <c r="D1330" s="211"/>
    </row>
    <row r="1331" spans="4:4" ht="15" x14ac:dyDescent="0.25">
      <c r="D1331" s="211"/>
    </row>
    <row r="1332" spans="4:4" ht="15" x14ac:dyDescent="0.25">
      <c r="D1332" s="211"/>
    </row>
    <row r="1333" spans="4:4" ht="15" x14ac:dyDescent="0.25">
      <c r="D1333" s="211"/>
    </row>
    <row r="1334" spans="4:4" ht="15" x14ac:dyDescent="0.25">
      <c r="D1334" s="211"/>
    </row>
    <row r="1335" spans="4:4" ht="15" x14ac:dyDescent="0.25">
      <c r="D1335" s="211"/>
    </row>
    <row r="1336" spans="4:4" ht="15" x14ac:dyDescent="0.25">
      <c r="D1336" s="211"/>
    </row>
    <row r="1337" spans="4:4" ht="15" x14ac:dyDescent="0.25">
      <c r="D1337" s="211"/>
    </row>
    <row r="1338" spans="4:4" ht="15" x14ac:dyDescent="0.25">
      <c r="D1338" s="211"/>
    </row>
    <row r="1339" spans="4:4" ht="15" x14ac:dyDescent="0.25">
      <c r="D1339" s="211"/>
    </row>
    <row r="1340" spans="4:4" ht="15" x14ac:dyDescent="0.25">
      <c r="D1340" s="211"/>
    </row>
    <row r="1341" spans="4:4" ht="15" x14ac:dyDescent="0.25">
      <c r="D1341" s="211"/>
    </row>
    <row r="1342" spans="4:4" ht="15" x14ac:dyDescent="0.25">
      <c r="D1342" s="211"/>
    </row>
    <row r="1343" spans="4:4" ht="15" x14ac:dyDescent="0.25">
      <c r="D1343" s="211"/>
    </row>
    <row r="1344" spans="4:4" ht="15" x14ac:dyDescent="0.25">
      <c r="D1344" s="211"/>
    </row>
    <row r="1345" spans="4:4" ht="15" x14ac:dyDescent="0.25">
      <c r="D1345" s="211"/>
    </row>
    <row r="1346" spans="4:4" ht="15" x14ac:dyDescent="0.25">
      <c r="D1346" s="211"/>
    </row>
    <row r="1347" spans="4:4" ht="15" x14ac:dyDescent="0.25">
      <c r="D1347" s="211"/>
    </row>
    <row r="1348" spans="4:4" ht="15" x14ac:dyDescent="0.25">
      <c r="D1348" s="211"/>
    </row>
    <row r="1349" spans="4:4" ht="15" x14ac:dyDescent="0.25">
      <c r="D1349" s="211"/>
    </row>
    <row r="1350" spans="4:4" ht="15" x14ac:dyDescent="0.25">
      <c r="D1350" s="211"/>
    </row>
    <row r="1351" spans="4:4" ht="15" x14ac:dyDescent="0.25">
      <c r="D1351" s="211"/>
    </row>
    <row r="1352" spans="4:4" ht="15" x14ac:dyDescent="0.25">
      <c r="D1352" s="211"/>
    </row>
    <row r="1353" spans="4:4" ht="15" x14ac:dyDescent="0.25">
      <c r="D1353" s="211"/>
    </row>
    <row r="1354" spans="4:4" ht="15" x14ac:dyDescent="0.25">
      <c r="D1354" s="211"/>
    </row>
    <row r="1355" spans="4:4" ht="15" x14ac:dyDescent="0.25">
      <c r="D1355" s="211"/>
    </row>
    <row r="1356" spans="4:4" ht="15" x14ac:dyDescent="0.25">
      <c r="D1356" s="211"/>
    </row>
    <row r="1357" spans="4:4" ht="15" x14ac:dyDescent="0.25">
      <c r="D1357" s="211"/>
    </row>
    <row r="1358" spans="4:4" ht="15" x14ac:dyDescent="0.25">
      <c r="D1358" s="211"/>
    </row>
    <row r="1359" spans="4:4" ht="15" x14ac:dyDescent="0.25">
      <c r="D1359" s="211"/>
    </row>
    <row r="1360" spans="4:4" ht="15" x14ac:dyDescent="0.25">
      <c r="D1360" s="211"/>
    </row>
    <row r="1361" spans="4:4" ht="15" x14ac:dyDescent="0.25">
      <c r="D1361" s="211"/>
    </row>
    <row r="1362" spans="4:4" ht="15" x14ac:dyDescent="0.25">
      <c r="D1362" s="211"/>
    </row>
    <row r="1363" spans="4:4" ht="15" x14ac:dyDescent="0.25">
      <c r="D1363" s="211"/>
    </row>
    <row r="1364" spans="4:4" ht="15" x14ac:dyDescent="0.25">
      <c r="D1364" s="211"/>
    </row>
    <row r="1365" spans="4:4" ht="15" x14ac:dyDescent="0.25">
      <c r="D1365" s="211"/>
    </row>
    <row r="1366" spans="4:4" ht="15" x14ac:dyDescent="0.25">
      <c r="D1366" s="211"/>
    </row>
    <row r="1367" spans="4:4" ht="15" x14ac:dyDescent="0.25">
      <c r="D1367" s="211"/>
    </row>
    <row r="1368" spans="4:4" ht="15" x14ac:dyDescent="0.25">
      <c r="D1368" s="211"/>
    </row>
    <row r="1369" spans="4:4" ht="15" x14ac:dyDescent="0.25">
      <c r="D1369" s="211"/>
    </row>
    <row r="1370" spans="4:4" ht="15" x14ac:dyDescent="0.25">
      <c r="D1370" s="211"/>
    </row>
    <row r="1371" spans="4:4" ht="15" x14ac:dyDescent="0.25">
      <c r="D1371" s="211"/>
    </row>
    <row r="1372" spans="4:4" ht="15" x14ac:dyDescent="0.25">
      <c r="D1372" s="211"/>
    </row>
    <row r="1373" spans="4:4" ht="15" x14ac:dyDescent="0.25">
      <c r="D1373" s="211"/>
    </row>
    <row r="1374" spans="4:4" ht="15" x14ac:dyDescent="0.25">
      <c r="D1374" s="211"/>
    </row>
    <row r="1375" spans="4:4" ht="15" x14ac:dyDescent="0.25">
      <c r="D1375" s="211"/>
    </row>
    <row r="1376" spans="4:4" ht="15" x14ac:dyDescent="0.25">
      <c r="D1376" s="211"/>
    </row>
    <row r="1377" spans="4:4" ht="15" x14ac:dyDescent="0.25">
      <c r="D1377" s="211"/>
    </row>
    <row r="1378" spans="4:4" ht="15" x14ac:dyDescent="0.25">
      <c r="D1378" s="211"/>
    </row>
    <row r="1379" spans="4:4" ht="15" x14ac:dyDescent="0.25">
      <c r="D1379" s="211"/>
    </row>
    <row r="1380" spans="4:4" ht="15" x14ac:dyDescent="0.25">
      <c r="D1380" s="211"/>
    </row>
    <row r="1381" spans="4:4" ht="15" x14ac:dyDescent="0.25">
      <c r="D1381" s="211"/>
    </row>
    <row r="1382" spans="4:4" ht="15" x14ac:dyDescent="0.25">
      <c r="D1382" s="211"/>
    </row>
    <row r="1383" spans="4:4" ht="15" x14ac:dyDescent="0.25">
      <c r="D1383" s="211"/>
    </row>
    <row r="1384" spans="4:4" ht="15" x14ac:dyDescent="0.25">
      <c r="D1384" s="211"/>
    </row>
    <row r="1385" spans="4:4" ht="15" x14ac:dyDescent="0.25">
      <c r="D1385" s="211"/>
    </row>
    <row r="1386" spans="4:4" ht="15" x14ac:dyDescent="0.25">
      <c r="D1386" s="211"/>
    </row>
    <row r="1387" spans="4:4" ht="15" x14ac:dyDescent="0.25">
      <c r="D1387" s="211"/>
    </row>
    <row r="1388" spans="4:4" ht="15" x14ac:dyDescent="0.25">
      <c r="D1388" s="211"/>
    </row>
    <row r="1389" spans="4:4" ht="15" x14ac:dyDescent="0.25">
      <c r="D1389" s="211"/>
    </row>
    <row r="1390" spans="4:4" ht="15" x14ac:dyDescent="0.25">
      <c r="D1390" s="211"/>
    </row>
    <row r="1391" spans="4:4" ht="15" x14ac:dyDescent="0.25">
      <c r="D1391" s="211"/>
    </row>
    <row r="1392" spans="4:4" ht="15" x14ac:dyDescent="0.25">
      <c r="D1392" s="211"/>
    </row>
    <row r="1393" spans="4:4" ht="15" x14ac:dyDescent="0.25">
      <c r="D1393" s="211"/>
    </row>
    <row r="1394" spans="4:4" ht="15" x14ac:dyDescent="0.25">
      <c r="D1394" s="211"/>
    </row>
    <row r="1395" spans="4:4" ht="15" x14ac:dyDescent="0.25">
      <c r="D1395" s="211"/>
    </row>
    <row r="1396" spans="4:4" ht="15" x14ac:dyDescent="0.25">
      <c r="D1396" s="211"/>
    </row>
    <row r="1397" spans="4:4" ht="15" x14ac:dyDescent="0.25">
      <c r="D1397" s="211"/>
    </row>
    <row r="1398" spans="4:4" ht="15" x14ac:dyDescent="0.25">
      <c r="D1398" s="211"/>
    </row>
    <row r="1399" spans="4:4" ht="15" x14ac:dyDescent="0.25">
      <c r="D1399" s="211"/>
    </row>
    <row r="1400" spans="4:4" ht="15" x14ac:dyDescent="0.25">
      <c r="D1400" s="211"/>
    </row>
    <row r="1401" spans="4:4" ht="15" x14ac:dyDescent="0.25">
      <c r="D1401" s="211"/>
    </row>
    <row r="1402" spans="4:4" ht="15" x14ac:dyDescent="0.25">
      <c r="D1402" s="211"/>
    </row>
    <row r="1403" spans="4:4" ht="15" x14ac:dyDescent="0.25">
      <c r="D1403" s="211"/>
    </row>
    <row r="1404" spans="4:4" ht="15" x14ac:dyDescent="0.25">
      <c r="D1404" s="211"/>
    </row>
    <row r="1405" spans="4:4" ht="15" x14ac:dyDescent="0.25">
      <c r="D1405" s="211"/>
    </row>
    <row r="1406" spans="4:4" ht="15" x14ac:dyDescent="0.25">
      <c r="D1406" s="211"/>
    </row>
    <row r="1407" spans="4:4" ht="15" x14ac:dyDescent="0.25">
      <c r="D1407" s="211"/>
    </row>
    <row r="1408" spans="4:4" ht="15" x14ac:dyDescent="0.25">
      <c r="D1408" s="211"/>
    </row>
    <row r="1409" spans="4:4" ht="15" x14ac:dyDescent="0.25">
      <c r="D1409" s="211"/>
    </row>
    <row r="1410" spans="4:4" ht="15" x14ac:dyDescent="0.25">
      <c r="D1410" s="211"/>
    </row>
    <row r="1411" spans="4:4" ht="15" x14ac:dyDescent="0.25">
      <c r="D1411" s="211"/>
    </row>
    <row r="1412" spans="4:4" ht="15" x14ac:dyDescent="0.25">
      <c r="D1412" s="211"/>
    </row>
    <row r="1413" spans="4:4" ht="15" x14ac:dyDescent="0.25">
      <c r="D1413" s="211"/>
    </row>
    <row r="1414" spans="4:4" ht="15" x14ac:dyDescent="0.25">
      <c r="D1414" s="211"/>
    </row>
    <row r="1415" spans="4:4" ht="15" x14ac:dyDescent="0.25">
      <c r="D1415" s="211"/>
    </row>
    <row r="1416" spans="4:4" ht="15" x14ac:dyDescent="0.25">
      <c r="D1416" s="211"/>
    </row>
    <row r="1417" spans="4:4" ht="15" x14ac:dyDescent="0.25">
      <c r="D1417" s="211"/>
    </row>
    <row r="1418" spans="4:4" ht="15" x14ac:dyDescent="0.25">
      <c r="D1418" s="211"/>
    </row>
    <row r="1419" spans="4:4" ht="15" x14ac:dyDescent="0.25">
      <c r="D1419" s="211"/>
    </row>
    <row r="1420" spans="4:4" ht="15" x14ac:dyDescent="0.25">
      <c r="D1420" s="211"/>
    </row>
    <row r="1421" spans="4:4" ht="15" x14ac:dyDescent="0.25">
      <c r="D1421" s="211"/>
    </row>
    <row r="1422" spans="4:4" ht="15" x14ac:dyDescent="0.25">
      <c r="D1422" s="211"/>
    </row>
    <row r="1423" spans="4:4" ht="15" x14ac:dyDescent="0.25">
      <c r="D1423" s="211"/>
    </row>
    <row r="1424" spans="4:4" ht="15" x14ac:dyDescent="0.25">
      <c r="D1424" s="211"/>
    </row>
    <row r="1425" spans="4:4" ht="15" x14ac:dyDescent="0.25">
      <c r="D1425" s="211"/>
    </row>
    <row r="1426" spans="4:4" ht="15" x14ac:dyDescent="0.25">
      <c r="D1426" s="211"/>
    </row>
    <row r="1427" spans="4:4" ht="15" x14ac:dyDescent="0.25">
      <c r="D1427" s="211"/>
    </row>
    <row r="1428" spans="4:4" ht="15" x14ac:dyDescent="0.25">
      <c r="D1428" s="211"/>
    </row>
    <row r="1429" spans="4:4" ht="15" x14ac:dyDescent="0.25">
      <c r="D1429" s="211"/>
    </row>
    <row r="1430" spans="4:4" ht="15" x14ac:dyDescent="0.25">
      <c r="D1430" s="211"/>
    </row>
    <row r="1431" spans="4:4" ht="15" x14ac:dyDescent="0.25">
      <c r="D1431" s="211"/>
    </row>
    <row r="1432" spans="4:4" ht="15" x14ac:dyDescent="0.25">
      <c r="D1432" s="211"/>
    </row>
    <row r="1433" spans="4:4" ht="15" x14ac:dyDescent="0.25">
      <c r="D1433" s="211"/>
    </row>
    <row r="1434" spans="4:4" ht="15" x14ac:dyDescent="0.25">
      <c r="D1434" s="211"/>
    </row>
    <row r="1435" spans="4:4" ht="15" x14ac:dyDescent="0.25">
      <c r="D1435" s="211"/>
    </row>
    <row r="1436" spans="4:4" ht="15" x14ac:dyDescent="0.25">
      <c r="D1436" s="211"/>
    </row>
    <row r="1437" spans="4:4" ht="15" x14ac:dyDescent="0.25">
      <c r="D1437" s="211"/>
    </row>
    <row r="1438" spans="4:4" ht="15" x14ac:dyDescent="0.25">
      <c r="D1438" s="211"/>
    </row>
    <row r="1439" spans="4:4" ht="15" x14ac:dyDescent="0.25">
      <c r="D1439" s="211"/>
    </row>
    <row r="1440" spans="4:4" ht="15" x14ac:dyDescent="0.25">
      <c r="D1440" s="211"/>
    </row>
    <row r="1441" spans="4:4" ht="15" x14ac:dyDescent="0.25">
      <c r="D1441" s="211"/>
    </row>
    <row r="1442" spans="4:4" ht="15" x14ac:dyDescent="0.25">
      <c r="D1442" s="211"/>
    </row>
    <row r="1443" spans="4:4" ht="15" x14ac:dyDescent="0.25">
      <c r="D1443" s="211"/>
    </row>
    <row r="1444" spans="4:4" ht="15" x14ac:dyDescent="0.25">
      <c r="D1444" s="211"/>
    </row>
    <row r="1445" spans="4:4" ht="15" x14ac:dyDescent="0.25">
      <c r="D1445" s="211"/>
    </row>
    <row r="1446" spans="4:4" ht="15" x14ac:dyDescent="0.25">
      <c r="D1446" s="211"/>
    </row>
    <row r="1447" spans="4:4" ht="15" x14ac:dyDescent="0.25">
      <c r="D1447" s="211"/>
    </row>
    <row r="1448" spans="4:4" ht="15" x14ac:dyDescent="0.25">
      <c r="D1448" s="211"/>
    </row>
    <row r="1449" spans="4:4" ht="15" x14ac:dyDescent="0.25">
      <c r="D1449" s="211"/>
    </row>
    <row r="1450" spans="4:4" ht="15" x14ac:dyDescent="0.25">
      <c r="D1450" s="211"/>
    </row>
    <row r="1451" spans="4:4" ht="15" x14ac:dyDescent="0.25">
      <c r="D1451" s="211"/>
    </row>
    <row r="1452" spans="4:4" ht="15" x14ac:dyDescent="0.25">
      <c r="D1452" s="211"/>
    </row>
    <row r="1453" spans="4:4" ht="15" x14ac:dyDescent="0.25">
      <c r="D1453" s="211"/>
    </row>
    <row r="1454" spans="4:4" ht="15" x14ac:dyDescent="0.25">
      <c r="D1454" s="211"/>
    </row>
    <row r="1455" spans="4:4" ht="15" x14ac:dyDescent="0.25">
      <c r="D1455" s="211"/>
    </row>
    <row r="1456" spans="4:4" ht="15" x14ac:dyDescent="0.25">
      <c r="D1456" s="211"/>
    </row>
    <row r="1457" spans="4:4" ht="15" x14ac:dyDescent="0.25">
      <c r="D1457" s="211"/>
    </row>
    <row r="1458" spans="4:4" ht="15" x14ac:dyDescent="0.25">
      <c r="D1458" s="211"/>
    </row>
    <row r="1459" spans="4:4" ht="15" x14ac:dyDescent="0.25">
      <c r="D1459" s="211"/>
    </row>
    <row r="1460" spans="4:4" ht="15" x14ac:dyDescent="0.25">
      <c r="D1460" s="211"/>
    </row>
    <row r="1461" spans="4:4" ht="15" x14ac:dyDescent="0.25">
      <c r="D1461" s="211"/>
    </row>
    <row r="1462" spans="4:4" ht="15" x14ac:dyDescent="0.25">
      <c r="D1462" s="211"/>
    </row>
    <row r="1463" spans="4:4" ht="15" x14ac:dyDescent="0.25">
      <c r="D1463" s="211"/>
    </row>
    <row r="1464" spans="4:4" ht="15" x14ac:dyDescent="0.25">
      <c r="D1464" s="211"/>
    </row>
    <row r="1465" spans="4:4" ht="15" x14ac:dyDescent="0.25">
      <c r="D1465" s="211"/>
    </row>
    <row r="1466" spans="4:4" ht="15" x14ac:dyDescent="0.25">
      <c r="D1466" s="211"/>
    </row>
    <row r="1467" spans="4:4" ht="15" x14ac:dyDescent="0.25">
      <c r="D1467" s="211"/>
    </row>
    <row r="1468" spans="4:4" ht="15" x14ac:dyDescent="0.25">
      <c r="D1468" s="211"/>
    </row>
    <row r="1469" spans="4:4" ht="15" x14ac:dyDescent="0.25">
      <c r="D1469" s="211"/>
    </row>
    <row r="1470" spans="4:4" ht="15" x14ac:dyDescent="0.25">
      <c r="D1470" s="211"/>
    </row>
    <row r="1471" spans="4:4" ht="15" x14ac:dyDescent="0.25">
      <c r="D1471" s="211"/>
    </row>
    <row r="1472" spans="4:4" ht="15" x14ac:dyDescent="0.25">
      <c r="D1472" s="211"/>
    </row>
    <row r="1473" spans="4:4" ht="15" x14ac:dyDescent="0.25">
      <c r="D1473" s="211"/>
    </row>
    <row r="1474" spans="4:4" ht="15" x14ac:dyDescent="0.25">
      <c r="D1474" s="211"/>
    </row>
    <row r="1475" spans="4:4" ht="15" x14ac:dyDescent="0.25">
      <c r="D1475" s="211"/>
    </row>
    <row r="1476" spans="4:4" ht="15" x14ac:dyDescent="0.25">
      <c r="D1476" s="211"/>
    </row>
    <row r="1477" spans="4:4" ht="15" x14ac:dyDescent="0.25">
      <c r="D1477" s="211"/>
    </row>
    <row r="1478" spans="4:4" ht="15" x14ac:dyDescent="0.25">
      <c r="D1478" s="211"/>
    </row>
    <row r="1479" spans="4:4" ht="15" x14ac:dyDescent="0.25">
      <c r="D1479" s="211"/>
    </row>
    <row r="1480" spans="4:4" ht="15" x14ac:dyDescent="0.25">
      <c r="D1480" s="211"/>
    </row>
    <row r="1481" spans="4:4" ht="15" x14ac:dyDescent="0.25">
      <c r="D1481" s="211"/>
    </row>
    <row r="1482" spans="4:4" ht="15" x14ac:dyDescent="0.25">
      <c r="D1482" s="211"/>
    </row>
    <row r="1483" spans="4:4" ht="15" x14ac:dyDescent="0.25">
      <c r="D1483" s="211"/>
    </row>
    <row r="1484" spans="4:4" ht="15" x14ac:dyDescent="0.25">
      <c r="D1484" s="211"/>
    </row>
    <row r="1485" spans="4:4" ht="15" x14ac:dyDescent="0.25">
      <c r="D1485" s="211"/>
    </row>
    <row r="1486" spans="4:4" ht="15" x14ac:dyDescent="0.25">
      <c r="D1486" s="211"/>
    </row>
    <row r="1487" spans="4:4" ht="15" x14ac:dyDescent="0.25">
      <c r="D1487" s="211"/>
    </row>
    <row r="1488" spans="4:4" ht="15" x14ac:dyDescent="0.25">
      <c r="D1488" s="211"/>
    </row>
    <row r="1489" spans="4:4" ht="15" x14ac:dyDescent="0.25">
      <c r="D1489" s="211"/>
    </row>
    <row r="1490" spans="4:4" ht="15" x14ac:dyDescent="0.25">
      <c r="D1490" s="211"/>
    </row>
    <row r="1491" spans="4:4" ht="15" x14ac:dyDescent="0.25">
      <c r="D1491" s="211"/>
    </row>
    <row r="1492" spans="4:4" ht="15" x14ac:dyDescent="0.25">
      <c r="D1492" s="211"/>
    </row>
    <row r="1493" spans="4:4" ht="15" x14ac:dyDescent="0.25">
      <c r="D1493" s="211"/>
    </row>
    <row r="1494" spans="4:4" ht="15" x14ac:dyDescent="0.25">
      <c r="D1494" s="211"/>
    </row>
    <row r="1495" spans="4:4" ht="15" x14ac:dyDescent="0.25">
      <c r="D1495" s="211"/>
    </row>
    <row r="1496" spans="4:4" ht="15" x14ac:dyDescent="0.25">
      <c r="D1496" s="211"/>
    </row>
    <row r="1497" spans="4:4" ht="15" x14ac:dyDescent="0.25">
      <c r="D1497" s="211"/>
    </row>
    <row r="1498" spans="4:4" ht="15" x14ac:dyDescent="0.25">
      <c r="D1498" s="211"/>
    </row>
    <row r="1499" spans="4:4" ht="15" x14ac:dyDescent="0.25">
      <c r="D1499" s="211"/>
    </row>
    <row r="1500" spans="4:4" ht="15" x14ac:dyDescent="0.25">
      <c r="D1500" s="211"/>
    </row>
    <row r="1501" spans="4:4" ht="15" x14ac:dyDescent="0.25">
      <c r="D1501" s="211"/>
    </row>
    <row r="1502" spans="4:4" ht="15" x14ac:dyDescent="0.25">
      <c r="D1502" s="211"/>
    </row>
    <row r="1503" spans="4:4" ht="15" x14ac:dyDescent="0.25">
      <c r="D1503" s="211"/>
    </row>
    <row r="1504" spans="4:4" ht="15" x14ac:dyDescent="0.25">
      <c r="D1504" s="211"/>
    </row>
    <row r="1505" spans="4:4" ht="15" x14ac:dyDescent="0.25">
      <c r="D1505" s="211"/>
    </row>
    <row r="1506" spans="4:4" ht="15" x14ac:dyDescent="0.25">
      <c r="D1506" s="211"/>
    </row>
    <row r="1507" spans="4:4" ht="15" x14ac:dyDescent="0.25">
      <c r="D1507" s="211"/>
    </row>
    <row r="1508" spans="4:4" ht="15" x14ac:dyDescent="0.25">
      <c r="D1508" s="211"/>
    </row>
    <row r="1509" spans="4:4" ht="15" x14ac:dyDescent="0.25">
      <c r="D1509" s="211"/>
    </row>
    <row r="1510" spans="4:4" ht="15" x14ac:dyDescent="0.25">
      <c r="D1510" s="211"/>
    </row>
    <row r="1511" spans="4:4" ht="15" x14ac:dyDescent="0.25">
      <c r="D1511" s="211"/>
    </row>
    <row r="1512" spans="4:4" ht="15" x14ac:dyDescent="0.25">
      <c r="D1512" s="211"/>
    </row>
    <row r="1513" spans="4:4" ht="15" x14ac:dyDescent="0.25">
      <c r="D1513" s="211"/>
    </row>
    <row r="1514" spans="4:4" ht="15" x14ac:dyDescent="0.25">
      <c r="D1514" s="211"/>
    </row>
    <row r="1515" spans="4:4" ht="15" x14ac:dyDescent="0.25">
      <c r="D1515" s="211"/>
    </row>
    <row r="1516" spans="4:4" ht="15" x14ac:dyDescent="0.25">
      <c r="D1516" s="211"/>
    </row>
    <row r="1517" spans="4:4" ht="15" x14ac:dyDescent="0.25">
      <c r="D1517" s="211"/>
    </row>
    <row r="1518" spans="4:4" ht="15" x14ac:dyDescent="0.25">
      <c r="D1518" s="211"/>
    </row>
    <row r="1519" spans="4:4" ht="15" x14ac:dyDescent="0.25">
      <c r="D1519" s="211"/>
    </row>
    <row r="1520" spans="4:4" ht="15" x14ac:dyDescent="0.25">
      <c r="D1520" s="211"/>
    </row>
    <row r="1521" spans="4:4" ht="15" x14ac:dyDescent="0.25">
      <c r="D1521" s="211"/>
    </row>
    <row r="1522" spans="4:4" ht="15" x14ac:dyDescent="0.25">
      <c r="D1522" s="211"/>
    </row>
    <row r="1523" spans="4:4" ht="15" x14ac:dyDescent="0.25">
      <c r="D1523" s="211"/>
    </row>
    <row r="1524" spans="4:4" ht="15" x14ac:dyDescent="0.25">
      <c r="D1524" s="211"/>
    </row>
    <row r="1525" spans="4:4" ht="15" x14ac:dyDescent="0.25">
      <c r="D1525" s="211"/>
    </row>
    <row r="1526" spans="4:4" ht="15" x14ac:dyDescent="0.25">
      <c r="D1526" s="211"/>
    </row>
    <row r="1527" spans="4:4" ht="15" x14ac:dyDescent="0.25">
      <c r="D1527" s="211"/>
    </row>
    <row r="1528" spans="4:4" ht="15" x14ac:dyDescent="0.25">
      <c r="D1528" s="211"/>
    </row>
    <row r="1529" spans="4:4" ht="15" x14ac:dyDescent="0.25">
      <c r="D1529" s="211"/>
    </row>
    <row r="1530" spans="4:4" ht="15" x14ac:dyDescent="0.25">
      <c r="D1530" s="211"/>
    </row>
    <row r="1531" spans="4:4" ht="15" x14ac:dyDescent="0.25">
      <c r="D1531" s="211"/>
    </row>
    <row r="1532" spans="4:4" ht="15" x14ac:dyDescent="0.25">
      <c r="D1532" s="211"/>
    </row>
    <row r="1533" spans="4:4" ht="15" x14ac:dyDescent="0.25">
      <c r="D1533" s="211"/>
    </row>
    <row r="1534" spans="4:4" ht="15" x14ac:dyDescent="0.25">
      <c r="D1534" s="211"/>
    </row>
    <row r="1535" spans="4:4" ht="15" x14ac:dyDescent="0.25">
      <c r="D1535" s="211"/>
    </row>
    <row r="1536" spans="4:4" ht="15" x14ac:dyDescent="0.25">
      <c r="D1536" s="211"/>
    </row>
    <row r="1537" spans="4:4" ht="15" x14ac:dyDescent="0.25">
      <c r="D1537" s="211"/>
    </row>
    <row r="1538" spans="4:4" ht="15" x14ac:dyDescent="0.25">
      <c r="D1538" s="211"/>
    </row>
    <row r="1539" spans="4:4" ht="15" x14ac:dyDescent="0.25">
      <c r="D1539" s="211"/>
    </row>
    <row r="1540" spans="4:4" ht="15" x14ac:dyDescent="0.25">
      <c r="D1540" s="211"/>
    </row>
    <row r="1541" spans="4:4" ht="15" x14ac:dyDescent="0.25">
      <c r="D1541" s="211"/>
    </row>
    <row r="1542" spans="4:4" ht="15" x14ac:dyDescent="0.25">
      <c r="D1542" s="211"/>
    </row>
    <row r="1543" spans="4:4" ht="15" x14ac:dyDescent="0.25">
      <c r="D1543" s="211"/>
    </row>
    <row r="1544" spans="4:4" ht="15" x14ac:dyDescent="0.25">
      <c r="D1544" s="211"/>
    </row>
    <row r="1545" spans="4:4" ht="15" x14ac:dyDescent="0.25">
      <c r="D1545" s="211"/>
    </row>
    <row r="1546" spans="4:4" ht="15" x14ac:dyDescent="0.25">
      <c r="D1546" s="211"/>
    </row>
    <row r="1547" spans="4:4" ht="15" x14ac:dyDescent="0.25">
      <c r="D1547" s="211"/>
    </row>
    <row r="1548" spans="4:4" ht="15" x14ac:dyDescent="0.25">
      <c r="D1548" s="211"/>
    </row>
    <row r="1549" spans="4:4" ht="15" x14ac:dyDescent="0.25">
      <c r="D1549" s="211"/>
    </row>
    <row r="1550" spans="4:4" ht="15" x14ac:dyDescent="0.25">
      <c r="D1550" s="211"/>
    </row>
    <row r="1551" spans="4:4" ht="15" x14ac:dyDescent="0.25">
      <c r="D1551" s="211"/>
    </row>
    <row r="1552" spans="4:4" ht="15" x14ac:dyDescent="0.25">
      <c r="D1552" s="211"/>
    </row>
    <row r="1553" spans="4:4" ht="15" x14ac:dyDescent="0.25">
      <c r="D1553" s="211"/>
    </row>
    <row r="1554" spans="4:4" ht="15" x14ac:dyDescent="0.25">
      <c r="D1554" s="211"/>
    </row>
    <row r="1555" spans="4:4" ht="15" x14ac:dyDescent="0.25">
      <c r="D1555" s="211"/>
    </row>
    <row r="1556" spans="4:4" ht="15" x14ac:dyDescent="0.25">
      <c r="D1556" s="211"/>
    </row>
    <row r="1557" spans="4:4" ht="15" x14ac:dyDescent="0.25">
      <c r="D1557" s="211"/>
    </row>
    <row r="1558" spans="4:4" ht="15" x14ac:dyDescent="0.25">
      <c r="D1558" s="211"/>
    </row>
    <row r="1559" spans="4:4" ht="15" x14ac:dyDescent="0.25">
      <c r="D1559" s="211"/>
    </row>
    <row r="1560" spans="4:4" ht="15" x14ac:dyDescent="0.25">
      <c r="D1560" s="211"/>
    </row>
    <row r="1561" spans="4:4" ht="15" x14ac:dyDescent="0.25">
      <c r="D1561" s="211"/>
    </row>
    <row r="1562" spans="4:4" ht="15" x14ac:dyDescent="0.25">
      <c r="D1562" s="211"/>
    </row>
    <row r="1563" spans="4:4" ht="15" x14ac:dyDescent="0.25">
      <c r="D1563" s="211"/>
    </row>
    <row r="1564" spans="4:4" ht="15" x14ac:dyDescent="0.25">
      <c r="D1564" s="211"/>
    </row>
    <row r="1565" spans="4:4" ht="15" x14ac:dyDescent="0.25">
      <c r="D1565" s="211"/>
    </row>
    <row r="1566" spans="4:4" ht="15" x14ac:dyDescent="0.25">
      <c r="D1566" s="211"/>
    </row>
    <row r="1567" spans="4:4" ht="15" x14ac:dyDescent="0.25">
      <c r="D1567" s="211"/>
    </row>
    <row r="1568" spans="4:4" ht="15" x14ac:dyDescent="0.25">
      <c r="D1568" s="211"/>
    </row>
    <row r="1569" spans="4:4" ht="15" x14ac:dyDescent="0.25">
      <c r="D1569" s="211"/>
    </row>
    <row r="1570" spans="4:4" ht="15" x14ac:dyDescent="0.25">
      <c r="D1570" s="211"/>
    </row>
    <row r="1571" spans="4:4" ht="15" x14ac:dyDescent="0.25">
      <c r="D1571" s="211"/>
    </row>
    <row r="1572" spans="4:4" ht="15" x14ac:dyDescent="0.25">
      <c r="D1572" s="211"/>
    </row>
    <row r="1573" spans="4:4" ht="15" x14ac:dyDescent="0.25">
      <c r="D1573" s="211"/>
    </row>
    <row r="1574" spans="4:4" ht="15" x14ac:dyDescent="0.25">
      <c r="D1574" s="211"/>
    </row>
    <row r="1575" spans="4:4" ht="15" x14ac:dyDescent="0.25">
      <c r="D1575" s="211"/>
    </row>
    <row r="1576" spans="4:4" ht="15" x14ac:dyDescent="0.25">
      <c r="D1576" s="211"/>
    </row>
    <row r="1577" spans="4:4" ht="15" x14ac:dyDescent="0.25">
      <c r="D1577" s="211"/>
    </row>
    <row r="1578" spans="4:4" ht="15" x14ac:dyDescent="0.25">
      <c r="D1578" s="211"/>
    </row>
    <row r="1579" spans="4:4" ht="15" x14ac:dyDescent="0.25">
      <c r="D1579" s="211"/>
    </row>
    <row r="1580" spans="4:4" ht="15" x14ac:dyDescent="0.25">
      <c r="D1580" s="211"/>
    </row>
    <row r="1581" spans="4:4" ht="15" x14ac:dyDescent="0.25">
      <c r="D1581" s="211"/>
    </row>
    <row r="1582" spans="4:4" ht="15" x14ac:dyDescent="0.25">
      <c r="D1582" s="211"/>
    </row>
    <row r="1583" spans="4:4" ht="15" x14ac:dyDescent="0.25">
      <c r="D1583" s="211"/>
    </row>
    <row r="1584" spans="4:4" ht="15" x14ac:dyDescent="0.25">
      <c r="D1584" s="211"/>
    </row>
    <row r="1585" spans="4:4" ht="15" x14ac:dyDescent="0.25">
      <c r="D1585" s="211"/>
    </row>
    <row r="1586" spans="4:4" ht="15" x14ac:dyDescent="0.25">
      <c r="D1586" s="211"/>
    </row>
    <row r="1587" spans="4:4" ht="15" x14ac:dyDescent="0.25">
      <c r="D1587" s="211"/>
    </row>
    <row r="1588" spans="4:4" ht="15" x14ac:dyDescent="0.25">
      <c r="D1588" s="211"/>
    </row>
    <row r="1589" spans="4:4" ht="15" x14ac:dyDescent="0.25">
      <c r="D1589" s="211"/>
    </row>
    <row r="1590" spans="4:4" ht="15" x14ac:dyDescent="0.25">
      <c r="D1590" s="211"/>
    </row>
    <row r="1591" spans="4:4" ht="15" x14ac:dyDescent="0.25">
      <c r="D1591" s="211"/>
    </row>
    <row r="1592" spans="4:4" ht="15" x14ac:dyDescent="0.25">
      <c r="D1592" s="211"/>
    </row>
    <row r="1593" spans="4:4" ht="15" x14ac:dyDescent="0.25">
      <c r="D1593" s="211"/>
    </row>
    <row r="1594" spans="4:4" ht="15" x14ac:dyDescent="0.25">
      <c r="D1594" s="211"/>
    </row>
    <row r="1595" spans="4:4" ht="15" x14ac:dyDescent="0.25">
      <c r="D1595" s="211"/>
    </row>
    <row r="1596" spans="4:4" ht="15" x14ac:dyDescent="0.25">
      <c r="D1596" s="211"/>
    </row>
    <row r="1597" spans="4:4" ht="15" x14ac:dyDescent="0.25">
      <c r="D1597" s="211"/>
    </row>
    <row r="1598" spans="4:4" ht="15" x14ac:dyDescent="0.25">
      <c r="D1598" s="211"/>
    </row>
    <row r="1599" spans="4:4" ht="15" x14ac:dyDescent="0.25">
      <c r="D1599" s="211"/>
    </row>
    <row r="1600" spans="4:4" ht="15" x14ac:dyDescent="0.25">
      <c r="D1600" s="211"/>
    </row>
    <row r="1601" spans="4:4" ht="15" x14ac:dyDescent="0.25">
      <c r="D1601" s="211"/>
    </row>
    <row r="1602" spans="4:4" ht="15" x14ac:dyDescent="0.25">
      <c r="D1602" s="211"/>
    </row>
    <row r="1603" spans="4:4" ht="15" x14ac:dyDescent="0.25">
      <c r="D1603" s="211"/>
    </row>
    <row r="1604" spans="4:4" ht="15" x14ac:dyDescent="0.25">
      <c r="D1604" s="211"/>
    </row>
    <row r="1605" spans="4:4" ht="15" x14ac:dyDescent="0.25">
      <c r="D1605" s="211"/>
    </row>
    <row r="1606" spans="4:4" ht="15" x14ac:dyDescent="0.25">
      <c r="D1606" s="211"/>
    </row>
    <row r="1607" spans="4:4" ht="15" x14ac:dyDescent="0.25">
      <c r="D1607" s="211"/>
    </row>
    <row r="1608" spans="4:4" ht="15" x14ac:dyDescent="0.25">
      <c r="D1608" s="211"/>
    </row>
    <row r="1609" spans="4:4" ht="15" x14ac:dyDescent="0.25">
      <c r="D1609" s="211"/>
    </row>
    <row r="1610" spans="4:4" ht="15" x14ac:dyDescent="0.25">
      <c r="D1610" s="211"/>
    </row>
    <row r="1611" spans="4:4" ht="15" x14ac:dyDescent="0.25">
      <c r="D1611" s="211"/>
    </row>
    <row r="1612" spans="4:4" ht="15" x14ac:dyDescent="0.25">
      <c r="D1612" s="211"/>
    </row>
    <row r="1613" spans="4:4" ht="15" x14ac:dyDescent="0.25">
      <c r="D1613" s="211"/>
    </row>
    <row r="1614" spans="4:4" ht="15" x14ac:dyDescent="0.25">
      <c r="D1614" s="211"/>
    </row>
    <row r="1615" spans="4:4" ht="15" x14ac:dyDescent="0.25">
      <c r="D1615" s="211"/>
    </row>
    <row r="1616" spans="4:4" ht="15" x14ac:dyDescent="0.25">
      <c r="D1616" s="211"/>
    </row>
    <row r="1617" spans="4:4" ht="15" x14ac:dyDescent="0.25">
      <c r="D1617" s="211"/>
    </row>
    <row r="1618" spans="4:4" ht="15" x14ac:dyDescent="0.25">
      <c r="D1618" s="211"/>
    </row>
    <row r="1619" spans="4:4" ht="15" x14ac:dyDescent="0.25">
      <c r="D1619" s="211"/>
    </row>
    <row r="1620" spans="4:4" ht="15" x14ac:dyDescent="0.25">
      <c r="D1620" s="211"/>
    </row>
    <row r="1621" spans="4:4" ht="15" x14ac:dyDescent="0.25">
      <c r="D1621" s="211"/>
    </row>
    <row r="1622" spans="4:4" ht="15" x14ac:dyDescent="0.25">
      <c r="D1622" s="211"/>
    </row>
    <row r="1623" spans="4:4" ht="15" x14ac:dyDescent="0.25">
      <c r="D1623" s="211"/>
    </row>
    <row r="1624" spans="4:4" ht="15" x14ac:dyDescent="0.25">
      <c r="D1624" s="211"/>
    </row>
    <row r="1625" spans="4:4" ht="15" x14ac:dyDescent="0.25">
      <c r="D1625" s="211"/>
    </row>
    <row r="1626" spans="4:4" ht="15" x14ac:dyDescent="0.25">
      <c r="D1626" s="211"/>
    </row>
    <row r="1627" spans="4:4" ht="15" x14ac:dyDescent="0.25">
      <c r="D1627" s="211"/>
    </row>
    <row r="1628" spans="4:4" ht="15" x14ac:dyDescent="0.25">
      <c r="D1628" s="211"/>
    </row>
    <row r="1629" spans="4:4" ht="15" x14ac:dyDescent="0.25">
      <c r="D1629" s="211"/>
    </row>
    <row r="1630" spans="4:4" ht="15" x14ac:dyDescent="0.25">
      <c r="D1630" s="211"/>
    </row>
    <row r="1631" spans="4:4" ht="15" x14ac:dyDescent="0.25">
      <c r="D1631" s="211"/>
    </row>
    <row r="1632" spans="4:4" ht="15" x14ac:dyDescent="0.25">
      <c r="D1632" s="211"/>
    </row>
    <row r="1633" spans="4:4" ht="15" x14ac:dyDescent="0.25">
      <c r="D1633" s="211"/>
    </row>
    <row r="1634" spans="4:4" ht="15" x14ac:dyDescent="0.25">
      <c r="D1634" s="211"/>
    </row>
    <row r="1635" spans="4:4" ht="15" x14ac:dyDescent="0.25">
      <c r="D1635" s="211"/>
    </row>
    <row r="1636" spans="4:4" ht="15" x14ac:dyDescent="0.25">
      <c r="D1636" s="211"/>
    </row>
    <row r="1637" spans="4:4" ht="15" x14ac:dyDescent="0.25">
      <c r="D1637" s="211"/>
    </row>
    <row r="1638" spans="4:4" ht="15" x14ac:dyDescent="0.25">
      <c r="D1638" s="211"/>
    </row>
    <row r="1639" spans="4:4" ht="15" x14ac:dyDescent="0.25">
      <c r="D1639" s="211"/>
    </row>
    <row r="1640" spans="4:4" ht="15" x14ac:dyDescent="0.25">
      <c r="D1640" s="211"/>
    </row>
    <row r="1641" spans="4:4" ht="15" x14ac:dyDescent="0.25">
      <c r="D1641" s="211"/>
    </row>
    <row r="1642" spans="4:4" ht="15" x14ac:dyDescent="0.25">
      <c r="D1642" s="211"/>
    </row>
    <row r="1643" spans="4:4" ht="15" x14ac:dyDescent="0.25">
      <c r="D1643" s="211"/>
    </row>
    <row r="1644" spans="4:4" ht="15" x14ac:dyDescent="0.25">
      <c r="D1644" s="211"/>
    </row>
    <row r="1645" spans="4:4" ht="15" x14ac:dyDescent="0.25">
      <c r="D1645" s="211"/>
    </row>
    <row r="1646" spans="4:4" ht="15" x14ac:dyDescent="0.25">
      <c r="D1646" s="211"/>
    </row>
    <row r="1647" spans="4:4" ht="15" x14ac:dyDescent="0.25">
      <c r="D1647" s="211"/>
    </row>
    <row r="1648" spans="4:4" ht="15" x14ac:dyDescent="0.25">
      <c r="D1648" s="211"/>
    </row>
    <row r="1649" spans="4:4" ht="15" x14ac:dyDescent="0.25">
      <c r="D1649" s="211"/>
    </row>
    <row r="1650" spans="4:4" ht="15" x14ac:dyDescent="0.25">
      <c r="D1650" s="211"/>
    </row>
    <row r="1651" spans="4:4" ht="15" x14ac:dyDescent="0.25">
      <c r="D1651" s="211"/>
    </row>
    <row r="1652" spans="4:4" ht="15" x14ac:dyDescent="0.25">
      <c r="D1652" s="211"/>
    </row>
    <row r="1653" spans="4:4" ht="15" x14ac:dyDescent="0.25">
      <c r="D1653" s="211"/>
    </row>
    <row r="1654" spans="4:4" ht="15" x14ac:dyDescent="0.25">
      <c r="D1654" s="211"/>
    </row>
    <row r="1655" spans="4:4" ht="15" x14ac:dyDescent="0.25">
      <c r="D1655" s="211"/>
    </row>
    <row r="1656" spans="4:4" ht="15" x14ac:dyDescent="0.25">
      <c r="D1656" s="211"/>
    </row>
    <row r="1657" spans="4:4" ht="15" x14ac:dyDescent="0.25">
      <c r="D1657" s="211"/>
    </row>
    <row r="1658" spans="4:4" ht="15" x14ac:dyDescent="0.25">
      <c r="D1658" s="211"/>
    </row>
    <row r="1659" spans="4:4" ht="15" x14ac:dyDescent="0.25">
      <c r="D1659" s="211"/>
    </row>
    <row r="1660" spans="4:4" ht="15" x14ac:dyDescent="0.25">
      <c r="D1660" s="211"/>
    </row>
    <row r="1661" spans="4:4" ht="15" x14ac:dyDescent="0.25">
      <c r="D1661" s="211"/>
    </row>
    <row r="1662" spans="4:4" ht="15" x14ac:dyDescent="0.25">
      <c r="D1662" s="211"/>
    </row>
    <row r="1663" spans="4:4" ht="15" x14ac:dyDescent="0.25">
      <c r="D1663" s="211"/>
    </row>
    <row r="1664" spans="4:4" ht="15" x14ac:dyDescent="0.25">
      <c r="D1664" s="211"/>
    </row>
    <row r="1665" spans="4:4" ht="15" x14ac:dyDescent="0.25">
      <c r="D1665" s="211"/>
    </row>
    <row r="1666" spans="4:4" ht="15" x14ac:dyDescent="0.25">
      <c r="D1666" s="211"/>
    </row>
    <row r="1667" spans="4:4" ht="15" x14ac:dyDescent="0.25">
      <c r="D1667" s="211"/>
    </row>
    <row r="1668" spans="4:4" ht="15" x14ac:dyDescent="0.25">
      <c r="D1668" s="211"/>
    </row>
    <row r="1669" spans="4:4" ht="15" x14ac:dyDescent="0.25">
      <c r="D1669" s="211"/>
    </row>
    <row r="1670" spans="4:4" ht="15" x14ac:dyDescent="0.25">
      <c r="D1670" s="211"/>
    </row>
    <row r="1671" spans="4:4" ht="15" x14ac:dyDescent="0.25">
      <c r="D1671" s="211"/>
    </row>
    <row r="1672" spans="4:4" ht="15" x14ac:dyDescent="0.25">
      <c r="D1672" s="211"/>
    </row>
    <row r="1673" spans="4:4" ht="15" x14ac:dyDescent="0.25">
      <c r="D1673" s="211"/>
    </row>
    <row r="1674" spans="4:4" ht="15" x14ac:dyDescent="0.25">
      <c r="D1674" s="211"/>
    </row>
    <row r="1675" spans="4:4" ht="15" x14ac:dyDescent="0.25">
      <c r="D1675" s="211"/>
    </row>
    <row r="1676" spans="4:4" ht="15" x14ac:dyDescent="0.25">
      <c r="D1676" s="211"/>
    </row>
    <row r="1677" spans="4:4" ht="15" x14ac:dyDescent="0.25">
      <c r="D1677" s="211"/>
    </row>
    <row r="1678" spans="4:4" ht="15" x14ac:dyDescent="0.25">
      <c r="D1678" s="211"/>
    </row>
    <row r="1679" spans="4:4" ht="15" x14ac:dyDescent="0.25">
      <c r="D1679" s="211"/>
    </row>
    <row r="1680" spans="4:4" ht="15" x14ac:dyDescent="0.25">
      <c r="D1680" s="211"/>
    </row>
    <row r="1681" spans="4:4" ht="15" x14ac:dyDescent="0.25">
      <c r="D1681" s="211"/>
    </row>
    <row r="1682" spans="4:4" ht="15" x14ac:dyDescent="0.25">
      <c r="D1682" s="211"/>
    </row>
    <row r="1683" spans="4:4" ht="15" x14ac:dyDescent="0.25">
      <c r="D1683" s="211"/>
    </row>
    <row r="1684" spans="4:4" ht="15" x14ac:dyDescent="0.25">
      <c r="D1684" s="211"/>
    </row>
    <row r="1685" spans="4:4" ht="15" x14ac:dyDescent="0.25">
      <c r="D1685" s="211"/>
    </row>
    <row r="1686" spans="4:4" ht="15" x14ac:dyDescent="0.25">
      <c r="D1686" s="211"/>
    </row>
    <row r="1687" spans="4:4" ht="15" x14ac:dyDescent="0.25">
      <c r="D1687" s="211"/>
    </row>
    <row r="1688" spans="4:4" ht="15" x14ac:dyDescent="0.25">
      <c r="D1688" s="211"/>
    </row>
    <row r="1689" spans="4:4" ht="15" x14ac:dyDescent="0.25">
      <c r="D1689" s="211"/>
    </row>
    <row r="1690" spans="4:4" ht="15" x14ac:dyDescent="0.25">
      <c r="D1690" s="211"/>
    </row>
    <row r="1691" spans="4:4" ht="15" x14ac:dyDescent="0.25">
      <c r="D1691" s="211"/>
    </row>
    <row r="1692" spans="4:4" ht="15" x14ac:dyDescent="0.25">
      <c r="D1692" s="211"/>
    </row>
    <row r="1693" spans="4:4" ht="15" x14ac:dyDescent="0.25">
      <c r="D1693" s="211"/>
    </row>
    <row r="1694" spans="4:4" ht="15" x14ac:dyDescent="0.25">
      <c r="D1694" s="211"/>
    </row>
    <row r="1695" spans="4:4" ht="15" x14ac:dyDescent="0.25">
      <c r="D1695" s="211"/>
    </row>
    <row r="1696" spans="4:4" ht="15" x14ac:dyDescent="0.25">
      <c r="D1696" s="211"/>
    </row>
    <row r="1697" spans="4:4" ht="15" x14ac:dyDescent="0.25">
      <c r="D1697" s="211"/>
    </row>
    <row r="1698" spans="4:4" ht="15" x14ac:dyDescent="0.25">
      <c r="D1698" s="211"/>
    </row>
    <row r="1699" spans="4:4" ht="15" x14ac:dyDescent="0.25">
      <c r="D1699" s="211"/>
    </row>
    <row r="1700" spans="4:4" ht="15" x14ac:dyDescent="0.25">
      <c r="D1700" s="211"/>
    </row>
    <row r="1701" spans="4:4" ht="15" x14ac:dyDescent="0.25">
      <c r="D1701" s="211"/>
    </row>
    <row r="1702" spans="4:4" ht="15" x14ac:dyDescent="0.25">
      <c r="D1702" s="211"/>
    </row>
    <row r="1703" spans="4:4" ht="15" x14ac:dyDescent="0.25">
      <c r="D1703" s="211"/>
    </row>
    <row r="1704" spans="4:4" ht="15" x14ac:dyDescent="0.25">
      <c r="D1704" s="211"/>
    </row>
    <row r="1705" spans="4:4" ht="15" x14ac:dyDescent="0.25">
      <c r="D1705" s="211"/>
    </row>
    <row r="1706" spans="4:4" ht="15" x14ac:dyDescent="0.25">
      <c r="D1706" s="211"/>
    </row>
    <row r="1707" spans="4:4" ht="15" x14ac:dyDescent="0.25">
      <c r="D1707" s="211"/>
    </row>
    <row r="1708" spans="4:4" ht="15" x14ac:dyDescent="0.25">
      <c r="D1708" s="211"/>
    </row>
    <row r="1709" spans="4:4" ht="15" x14ac:dyDescent="0.25">
      <c r="D1709" s="211"/>
    </row>
    <row r="1710" spans="4:4" ht="15" x14ac:dyDescent="0.25">
      <c r="D1710" s="211"/>
    </row>
    <row r="1711" spans="4:4" ht="15" x14ac:dyDescent="0.25">
      <c r="D1711" s="211"/>
    </row>
    <row r="1712" spans="4:4" ht="15" x14ac:dyDescent="0.25">
      <c r="D1712" s="211"/>
    </row>
    <row r="1713" spans="4:4" ht="15" x14ac:dyDescent="0.25">
      <c r="D1713" s="211"/>
    </row>
    <row r="1714" spans="4:4" ht="15" x14ac:dyDescent="0.25">
      <c r="D1714" s="211"/>
    </row>
    <row r="1715" spans="4:4" ht="15" x14ac:dyDescent="0.25">
      <c r="D1715" s="211"/>
    </row>
    <row r="1716" spans="4:4" ht="15" x14ac:dyDescent="0.25">
      <c r="D1716" s="211"/>
    </row>
    <row r="1717" spans="4:4" ht="15" x14ac:dyDescent="0.25">
      <c r="D1717" s="211"/>
    </row>
    <row r="1718" spans="4:4" ht="15" x14ac:dyDescent="0.25">
      <c r="D1718" s="211"/>
    </row>
    <row r="1719" spans="4:4" ht="15" x14ac:dyDescent="0.25">
      <c r="D1719" s="211"/>
    </row>
    <row r="1720" spans="4:4" ht="15" x14ac:dyDescent="0.25">
      <c r="D1720" s="211"/>
    </row>
    <row r="1721" spans="4:4" ht="15" x14ac:dyDescent="0.25">
      <c r="D1721" s="211"/>
    </row>
    <row r="1722" spans="4:4" ht="15" x14ac:dyDescent="0.25">
      <c r="D1722" s="211"/>
    </row>
    <row r="1723" spans="4:4" ht="15" x14ac:dyDescent="0.25">
      <c r="D1723" s="211"/>
    </row>
    <row r="1724" spans="4:4" ht="15" x14ac:dyDescent="0.25">
      <c r="D1724" s="211"/>
    </row>
    <row r="1725" spans="4:4" ht="15" x14ac:dyDescent="0.25">
      <c r="D1725" s="211"/>
    </row>
    <row r="1726" spans="4:4" ht="15" x14ac:dyDescent="0.25">
      <c r="D1726" s="211"/>
    </row>
    <row r="1727" spans="4:4" ht="15" x14ac:dyDescent="0.25">
      <c r="D1727" s="211"/>
    </row>
    <row r="1728" spans="4:4" ht="15" x14ac:dyDescent="0.25">
      <c r="D1728" s="211"/>
    </row>
    <row r="1729" spans="4:4" ht="15" x14ac:dyDescent="0.25">
      <c r="D1729" s="211"/>
    </row>
    <row r="1730" spans="4:4" ht="15" x14ac:dyDescent="0.25">
      <c r="D1730" s="211"/>
    </row>
    <row r="1731" spans="4:4" ht="15" x14ac:dyDescent="0.25">
      <c r="D1731" s="211"/>
    </row>
    <row r="1732" spans="4:4" ht="15" x14ac:dyDescent="0.25">
      <c r="D1732" s="211"/>
    </row>
    <row r="1733" spans="4:4" ht="15" x14ac:dyDescent="0.25">
      <c r="D1733" s="211"/>
    </row>
    <row r="1734" spans="4:4" ht="15" x14ac:dyDescent="0.25">
      <c r="D1734" s="211"/>
    </row>
    <row r="1735" spans="4:4" ht="15" x14ac:dyDescent="0.25">
      <c r="D1735" s="211"/>
    </row>
    <row r="1736" spans="4:4" ht="15" x14ac:dyDescent="0.25">
      <c r="D1736" s="211"/>
    </row>
    <row r="1737" spans="4:4" ht="15" x14ac:dyDescent="0.25">
      <c r="D1737" s="211"/>
    </row>
    <row r="1738" spans="4:4" ht="15" x14ac:dyDescent="0.25">
      <c r="D1738" s="211"/>
    </row>
    <row r="1739" spans="4:4" ht="15" x14ac:dyDescent="0.25">
      <c r="D1739" s="211"/>
    </row>
    <row r="1740" spans="4:4" ht="15" x14ac:dyDescent="0.25">
      <c r="D1740" s="211"/>
    </row>
    <row r="1741" spans="4:4" ht="15" x14ac:dyDescent="0.25">
      <c r="D1741" s="211"/>
    </row>
    <row r="1742" spans="4:4" ht="15" x14ac:dyDescent="0.25">
      <c r="D1742" s="211"/>
    </row>
    <row r="1743" spans="4:4" ht="15" x14ac:dyDescent="0.25">
      <c r="D1743" s="211"/>
    </row>
    <row r="1744" spans="4:4" ht="15" x14ac:dyDescent="0.25">
      <c r="D1744" s="211"/>
    </row>
    <row r="1745" spans="4:4" ht="15" x14ac:dyDescent="0.25">
      <c r="D1745" s="211"/>
    </row>
    <row r="1746" spans="4:4" ht="15" x14ac:dyDescent="0.25">
      <c r="D1746" s="211"/>
    </row>
    <row r="1747" spans="4:4" ht="15" x14ac:dyDescent="0.25">
      <c r="D1747" s="211"/>
    </row>
    <row r="1748" spans="4:4" ht="15" x14ac:dyDescent="0.25">
      <c r="D1748" s="211"/>
    </row>
    <row r="1749" spans="4:4" ht="15" x14ac:dyDescent="0.25">
      <c r="D1749" s="211"/>
    </row>
    <row r="1750" spans="4:4" ht="15" x14ac:dyDescent="0.25">
      <c r="D1750" s="211"/>
    </row>
    <row r="1751" spans="4:4" ht="15" x14ac:dyDescent="0.25">
      <c r="D1751" s="211"/>
    </row>
    <row r="1752" spans="4:4" ht="15" x14ac:dyDescent="0.25">
      <c r="D1752" s="211"/>
    </row>
    <row r="1753" spans="4:4" ht="15" x14ac:dyDescent="0.25">
      <c r="D1753" s="211"/>
    </row>
    <row r="1754" spans="4:4" ht="15" x14ac:dyDescent="0.25">
      <c r="D1754" s="211"/>
    </row>
    <row r="1755" spans="4:4" ht="15" x14ac:dyDescent="0.25">
      <c r="D1755" s="211"/>
    </row>
    <row r="1756" spans="4:4" ht="15" x14ac:dyDescent="0.25">
      <c r="D1756" s="211"/>
    </row>
    <row r="1757" spans="4:4" ht="15" x14ac:dyDescent="0.25">
      <c r="D1757" s="211"/>
    </row>
    <row r="1758" spans="4:4" ht="15" x14ac:dyDescent="0.25">
      <c r="D1758" s="211"/>
    </row>
    <row r="1759" spans="4:4" ht="15" x14ac:dyDescent="0.25">
      <c r="D1759" s="211"/>
    </row>
    <row r="1760" spans="4:4" ht="15" x14ac:dyDescent="0.25">
      <c r="D1760" s="211"/>
    </row>
    <row r="1761" spans="4:4" ht="15" x14ac:dyDescent="0.25">
      <c r="D1761" s="211"/>
    </row>
    <row r="1762" spans="4:4" ht="15" x14ac:dyDescent="0.25">
      <c r="D1762" s="211"/>
    </row>
    <row r="1763" spans="4:4" ht="15" x14ac:dyDescent="0.25">
      <c r="D1763" s="211"/>
    </row>
    <row r="1764" spans="4:4" ht="15" x14ac:dyDescent="0.25">
      <c r="D1764" s="211"/>
    </row>
    <row r="1765" spans="4:4" ht="15" x14ac:dyDescent="0.25">
      <c r="D1765" s="211"/>
    </row>
    <row r="1766" spans="4:4" ht="15" x14ac:dyDescent="0.25">
      <c r="D1766" s="211"/>
    </row>
    <row r="1767" spans="4:4" ht="15" x14ac:dyDescent="0.25">
      <c r="D1767" s="211"/>
    </row>
    <row r="1768" spans="4:4" ht="15" x14ac:dyDescent="0.25">
      <c r="D1768" s="211"/>
    </row>
    <row r="1769" spans="4:4" ht="15" x14ac:dyDescent="0.25">
      <c r="D1769" s="211"/>
    </row>
    <row r="1770" spans="4:4" ht="15" x14ac:dyDescent="0.25">
      <c r="D1770" s="211"/>
    </row>
    <row r="1771" spans="4:4" ht="15" x14ac:dyDescent="0.25">
      <c r="D1771" s="211"/>
    </row>
    <row r="1772" spans="4:4" ht="15" x14ac:dyDescent="0.25">
      <c r="D1772" s="211"/>
    </row>
    <row r="1773" spans="4:4" ht="15" x14ac:dyDescent="0.25">
      <c r="D1773" s="211"/>
    </row>
    <row r="1774" spans="4:4" ht="15" x14ac:dyDescent="0.25">
      <c r="D1774" s="211"/>
    </row>
    <row r="1775" spans="4:4" ht="15" x14ac:dyDescent="0.25">
      <c r="D1775" s="211"/>
    </row>
    <row r="1776" spans="4:4" ht="15" x14ac:dyDescent="0.25">
      <c r="D1776" s="211"/>
    </row>
    <row r="1777" spans="4:4" ht="15" x14ac:dyDescent="0.25">
      <c r="D1777" s="211"/>
    </row>
    <row r="1778" spans="4:4" ht="15" x14ac:dyDescent="0.25">
      <c r="D1778" s="211"/>
    </row>
    <row r="1779" spans="4:4" ht="15" x14ac:dyDescent="0.25">
      <c r="D1779" s="211"/>
    </row>
    <row r="1780" spans="4:4" ht="15" x14ac:dyDescent="0.25">
      <c r="D1780" s="211"/>
    </row>
    <row r="1781" spans="4:4" ht="15" x14ac:dyDescent="0.25">
      <c r="D1781" s="211"/>
    </row>
    <row r="1782" spans="4:4" ht="15" x14ac:dyDescent="0.25">
      <c r="D1782" s="211"/>
    </row>
    <row r="1783" spans="4:4" ht="15" x14ac:dyDescent="0.25">
      <c r="D1783" s="211"/>
    </row>
    <row r="1784" spans="4:4" ht="15" x14ac:dyDescent="0.25">
      <c r="D1784" s="211"/>
    </row>
    <row r="1785" spans="4:4" ht="15" x14ac:dyDescent="0.25">
      <c r="D1785" s="211"/>
    </row>
    <row r="1786" spans="4:4" ht="15" x14ac:dyDescent="0.25">
      <c r="D1786" s="211"/>
    </row>
    <row r="1787" spans="4:4" ht="15" x14ac:dyDescent="0.25">
      <c r="D1787" s="211"/>
    </row>
    <row r="1788" spans="4:4" ht="15" x14ac:dyDescent="0.25">
      <c r="D1788" s="211"/>
    </row>
    <row r="1789" spans="4:4" ht="15" x14ac:dyDescent="0.25">
      <c r="D1789" s="211"/>
    </row>
    <row r="1790" spans="4:4" ht="15" x14ac:dyDescent="0.25">
      <c r="D1790" s="211"/>
    </row>
    <row r="1791" spans="4:4" ht="15" x14ac:dyDescent="0.25">
      <c r="D1791" s="211"/>
    </row>
    <row r="1792" spans="4:4" ht="15" x14ac:dyDescent="0.25">
      <c r="D1792" s="211"/>
    </row>
    <row r="1793" spans="4:4" ht="15" x14ac:dyDescent="0.25">
      <c r="D1793" s="211"/>
    </row>
    <row r="1794" spans="4:4" ht="15" x14ac:dyDescent="0.25">
      <c r="D1794" s="211"/>
    </row>
    <row r="1795" spans="4:4" ht="15" x14ac:dyDescent="0.25">
      <c r="D1795" s="211"/>
    </row>
    <row r="1796" spans="4:4" ht="15" x14ac:dyDescent="0.25">
      <c r="D1796" s="211"/>
    </row>
    <row r="1797" spans="4:4" ht="15" x14ac:dyDescent="0.25">
      <c r="D1797" s="211"/>
    </row>
    <row r="1798" spans="4:4" ht="15" x14ac:dyDescent="0.25">
      <c r="D1798" s="211"/>
    </row>
    <row r="1799" spans="4:4" ht="15" x14ac:dyDescent="0.25">
      <c r="D1799" s="211"/>
    </row>
    <row r="1800" spans="4:4" ht="15" x14ac:dyDescent="0.25">
      <c r="D1800" s="211"/>
    </row>
    <row r="1801" spans="4:4" ht="15" x14ac:dyDescent="0.25">
      <c r="D1801" s="211"/>
    </row>
    <row r="1802" spans="4:4" ht="15" x14ac:dyDescent="0.25">
      <c r="D1802" s="211"/>
    </row>
    <row r="1803" spans="4:4" ht="15" x14ac:dyDescent="0.25">
      <c r="D1803" s="211"/>
    </row>
    <row r="1804" spans="4:4" ht="15" x14ac:dyDescent="0.25">
      <c r="D1804" s="211"/>
    </row>
    <row r="1805" spans="4:4" ht="15" x14ac:dyDescent="0.25">
      <c r="D1805" s="211"/>
    </row>
    <row r="1806" spans="4:4" ht="15" x14ac:dyDescent="0.25">
      <c r="D1806" s="211"/>
    </row>
    <row r="1807" spans="4:4" ht="15" x14ac:dyDescent="0.25">
      <c r="D1807" s="211"/>
    </row>
    <row r="1808" spans="4:4" ht="15" x14ac:dyDescent="0.25">
      <c r="D1808" s="211"/>
    </row>
    <row r="1809" spans="4:4" ht="15" x14ac:dyDescent="0.25">
      <c r="D1809" s="211"/>
    </row>
    <row r="1810" spans="4:4" ht="15" x14ac:dyDescent="0.25">
      <c r="D1810" s="211"/>
    </row>
    <row r="1811" spans="4:4" ht="15" x14ac:dyDescent="0.25">
      <c r="D1811" s="211"/>
    </row>
    <row r="1812" spans="4:4" ht="15" x14ac:dyDescent="0.25">
      <c r="D1812" s="211"/>
    </row>
    <row r="1813" spans="4:4" ht="15" x14ac:dyDescent="0.25">
      <c r="D1813" s="211"/>
    </row>
    <row r="1814" spans="4:4" ht="15" x14ac:dyDescent="0.25">
      <c r="D1814" s="211"/>
    </row>
    <row r="1815" spans="4:4" ht="15" x14ac:dyDescent="0.25">
      <c r="D1815" s="211"/>
    </row>
    <row r="1816" spans="4:4" ht="15" x14ac:dyDescent="0.25">
      <c r="D1816" s="211"/>
    </row>
    <row r="1817" spans="4:4" ht="15" x14ac:dyDescent="0.25">
      <c r="D1817" s="211"/>
    </row>
    <row r="1818" spans="4:4" ht="15" x14ac:dyDescent="0.25">
      <c r="D1818" s="211"/>
    </row>
    <row r="1819" spans="4:4" ht="15" x14ac:dyDescent="0.25">
      <c r="D1819" s="211"/>
    </row>
    <row r="1820" spans="4:4" ht="15" x14ac:dyDescent="0.25">
      <c r="D1820" s="211"/>
    </row>
    <row r="1821" spans="4:4" ht="15" x14ac:dyDescent="0.25">
      <c r="D1821" s="211"/>
    </row>
    <row r="1822" spans="4:4" ht="15" x14ac:dyDescent="0.25">
      <c r="D1822" s="211"/>
    </row>
    <row r="1823" spans="4:4" ht="15" x14ac:dyDescent="0.25">
      <c r="D1823" s="211"/>
    </row>
    <row r="1824" spans="4:4" ht="15" x14ac:dyDescent="0.25">
      <c r="D1824" s="211"/>
    </row>
    <row r="1825" spans="4:4" ht="15" x14ac:dyDescent="0.25">
      <c r="D1825" s="211"/>
    </row>
    <row r="1826" spans="4:4" ht="15" x14ac:dyDescent="0.25">
      <c r="D1826" s="211"/>
    </row>
    <row r="1827" spans="4:4" ht="15" x14ac:dyDescent="0.25">
      <c r="D1827" s="211"/>
    </row>
    <row r="1828" spans="4:4" ht="15" x14ac:dyDescent="0.25">
      <c r="D1828" s="211"/>
    </row>
    <row r="1829" spans="4:4" ht="15" x14ac:dyDescent="0.25">
      <c r="D1829" s="211"/>
    </row>
    <row r="1830" spans="4:4" ht="15" x14ac:dyDescent="0.25">
      <c r="D1830" s="211"/>
    </row>
    <row r="1831" spans="4:4" ht="15" x14ac:dyDescent="0.25">
      <c r="D1831" s="211"/>
    </row>
    <row r="1832" spans="4:4" ht="15" x14ac:dyDescent="0.25">
      <c r="D1832" s="211"/>
    </row>
    <row r="1833" spans="4:4" ht="15" x14ac:dyDescent="0.25">
      <c r="D1833" s="211"/>
    </row>
    <row r="1834" spans="4:4" ht="15" x14ac:dyDescent="0.25">
      <c r="D1834" s="211"/>
    </row>
    <row r="1835" spans="4:4" ht="15" x14ac:dyDescent="0.25">
      <c r="D1835" s="211"/>
    </row>
    <row r="1836" spans="4:4" ht="15" x14ac:dyDescent="0.25">
      <c r="D1836" s="211"/>
    </row>
    <row r="1837" spans="4:4" ht="15" x14ac:dyDescent="0.25">
      <c r="D1837" s="211"/>
    </row>
    <row r="1838" spans="4:4" ht="15" x14ac:dyDescent="0.25">
      <c r="D1838" s="211"/>
    </row>
    <row r="1839" spans="4:4" ht="15" x14ac:dyDescent="0.25">
      <c r="D1839" s="211"/>
    </row>
    <row r="1840" spans="4:4" ht="15" x14ac:dyDescent="0.25">
      <c r="D1840" s="211"/>
    </row>
    <row r="1841" spans="4:4" ht="15" x14ac:dyDescent="0.25">
      <c r="D1841" s="211"/>
    </row>
    <row r="1842" spans="4:4" ht="15" x14ac:dyDescent="0.25">
      <c r="D1842" s="211"/>
    </row>
    <row r="1843" spans="4:4" ht="15" x14ac:dyDescent="0.25">
      <c r="D1843" s="211"/>
    </row>
    <row r="1844" spans="4:4" ht="15" x14ac:dyDescent="0.25">
      <c r="D1844" s="211"/>
    </row>
    <row r="1845" spans="4:4" ht="15" x14ac:dyDescent="0.25">
      <c r="D1845" s="211"/>
    </row>
    <row r="1846" spans="4:4" ht="15" x14ac:dyDescent="0.25">
      <c r="D1846" s="211"/>
    </row>
    <row r="1847" spans="4:4" ht="15" x14ac:dyDescent="0.25">
      <c r="D1847" s="211"/>
    </row>
    <row r="1848" spans="4:4" ht="15" x14ac:dyDescent="0.25">
      <c r="D1848" s="211"/>
    </row>
    <row r="1849" spans="4:4" ht="15" x14ac:dyDescent="0.25">
      <c r="D1849" s="211"/>
    </row>
    <row r="1850" spans="4:4" ht="15" x14ac:dyDescent="0.25">
      <c r="D1850" s="211"/>
    </row>
    <row r="1851" spans="4:4" ht="15" x14ac:dyDescent="0.25">
      <c r="D1851" s="211"/>
    </row>
    <row r="1852" spans="4:4" ht="15" x14ac:dyDescent="0.25">
      <c r="D1852" s="211"/>
    </row>
    <row r="1853" spans="4:4" ht="15" x14ac:dyDescent="0.25">
      <c r="D1853" s="211"/>
    </row>
    <row r="1854" spans="4:4" ht="15" x14ac:dyDescent="0.25">
      <c r="D1854" s="211"/>
    </row>
    <row r="1855" spans="4:4" ht="15" x14ac:dyDescent="0.25">
      <c r="D1855" s="211"/>
    </row>
    <row r="1856" spans="4:4" ht="15" x14ac:dyDescent="0.25">
      <c r="D1856" s="211"/>
    </row>
    <row r="1857" spans="4:4" ht="15" x14ac:dyDescent="0.25">
      <c r="D1857" s="211"/>
    </row>
    <row r="1858" spans="4:4" ht="15" x14ac:dyDescent="0.25">
      <c r="D1858" s="211"/>
    </row>
    <row r="1859" spans="4:4" ht="15" x14ac:dyDescent="0.25">
      <c r="D1859" s="211"/>
    </row>
    <row r="1860" spans="4:4" ht="15" x14ac:dyDescent="0.25">
      <c r="D1860" s="211"/>
    </row>
    <row r="1861" spans="4:4" ht="15" x14ac:dyDescent="0.25">
      <c r="D1861" s="211"/>
    </row>
    <row r="1862" spans="4:4" ht="15" x14ac:dyDescent="0.25">
      <c r="D1862" s="211"/>
    </row>
    <row r="1863" spans="4:4" ht="15" x14ac:dyDescent="0.25">
      <c r="D1863" s="211"/>
    </row>
    <row r="1864" spans="4:4" ht="15" x14ac:dyDescent="0.25">
      <c r="D1864" s="211"/>
    </row>
    <row r="1865" spans="4:4" ht="15" x14ac:dyDescent="0.25">
      <c r="D1865" s="211"/>
    </row>
    <row r="1866" spans="4:4" ht="15" x14ac:dyDescent="0.25">
      <c r="D1866" s="211"/>
    </row>
    <row r="1867" spans="4:4" ht="15" x14ac:dyDescent="0.25">
      <c r="D1867" s="211"/>
    </row>
    <row r="1868" spans="4:4" ht="15" x14ac:dyDescent="0.25">
      <c r="D1868" s="211"/>
    </row>
    <row r="1869" spans="4:4" ht="15" x14ac:dyDescent="0.25">
      <c r="D1869" s="211"/>
    </row>
    <row r="1870" spans="4:4" ht="15" x14ac:dyDescent="0.25">
      <c r="D1870" s="211"/>
    </row>
    <row r="1871" spans="4:4" ht="15" x14ac:dyDescent="0.25">
      <c r="D1871" s="211"/>
    </row>
    <row r="1872" spans="4:4" ht="15" x14ac:dyDescent="0.25">
      <c r="D1872" s="211"/>
    </row>
    <row r="1873" spans="4:4" ht="15" x14ac:dyDescent="0.25">
      <c r="D1873" s="211"/>
    </row>
    <row r="1874" spans="4:4" ht="15" x14ac:dyDescent="0.25">
      <c r="D1874" s="211"/>
    </row>
    <row r="1875" spans="4:4" ht="15" x14ac:dyDescent="0.25">
      <c r="D1875" s="211"/>
    </row>
    <row r="1876" spans="4:4" ht="15" x14ac:dyDescent="0.25">
      <c r="D1876" s="211"/>
    </row>
    <row r="1877" spans="4:4" ht="15" x14ac:dyDescent="0.25">
      <c r="D1877" s="211"/>
    </row>
    <row r="1878" spans="4:4" ht="15" x14ac:dyDescent="0.25">
      <c r="D1878" s="211"/>
    </row>
    <row r="1879" spans="4:4" ht="15" x14ac:dyDescent="0.25">
      <c r="D1879" s="211"/>
    </row>
    <row r="1880" spans="4:4" ht="15" x14ac:dyDescent="0.25">
      <c r="D1880" s="211"/>
    </row>
    <row r="1881" spans="4:4" ht="15" x14ac:dyDescent="0.25">
      <c r="D1881" s="211"/>
    </row>
    <row r="1882" spans="4:4" ht="15" x14ac:dyDescent="0.25">
      <c r="D1882" s="211"/>
    </row>
    <row r="1883" spans="4:4" ht="15" x14ac:dyDescent="0.25">
      <c r="D1883" s="211"/>
    </row>
    <row r="1884" spans="4:4" ht="15" x14ac:dyDescent="0.25">
      <c r="D1884" s="211"/>
    </row>
    <row r="1885" spans="4:4" ht="15" x14ac:dyDescent="0.25">
      <c r="D1885" s="211"/>
    </row>
    <row r="1886" spans="4:4" ht="15" x14ac:dyDescent="0.25">
      <c r="D1886" s="211"/>
    </row>
    <row r="1887" spans="4:4" ht="15" x14ac:dyDescent="0.25">
      <c r="D1887" s="211"/>
    </row>
    <row r="1888" spans="4:4" ht="15" x14ac:dyDescent="0.25">
      <c r="D1888" s="211"/>
    </row>
    <row r="1889" spans="4:4" ht="15" x14ac:dyDescent="0.25">
      <c r="D1889" s="211"/>
    </row>
    <row r="1890" spans="4:4" ht="15" x14ac:dyDescent="0.25">
      <c r="D1890" s="211"/>
    </row>
    <row r="1891" spans="4:4" ht="15" x14ac:dyDescent="0.25">
      <c r="D1891" s="211"/>
    </row>
    <row r="1892" spans="4:4" ht="15" x14ac:dyDescent="0.25">
      <c r="D1892" s="211"/>
    </row>
    <row r="1893" spans="4:4" ht="15" x14ac:dyDescent="0.25">
      <c r="D1893" s="211"/>
    </row>
    <row r="1894" spans="4:4" ht="15" x14ac:dyDescent="0.25">
      <c r="D1894" s="211"/>
    </row>
    <row r="1895" spans="4:4" ht="15" x14ac:dyDescent="0.25">
      <c r="D1895" s="211"/>
    </row>
    <row r="1896" spans="4:4" ht="15" x14ac:dyDescent="0.25">
      <c r="D1896" s="211"/>
    </row>
    <row r="1897" spans="4:4" ht="15" x14ac:dyDescent="0.25">
      <c r="D1897" s="211"/>
    </row>
    <row r="1898" spans="4:4" ht="15" x14ac:dyDescent="0.25">
      <c r="D1898" s="211"/>
    </row>
    <row r="1899" spans="4:4" ht="15" x14ac:dyDescent="0.25">
      <c r="D1899" s="211"/>
    </row>
    <row r="1900" spans="4:4" ht="15" x14ac:dyDescent="0.25">
      <c r="D1900" s="211"/>
    </row>
    <row r="1901" spans="4:4" ht="15" x14ac:dyDescent="0.25">
      <c r="D1901" s="211"/>
    </row>
    <row r="1902" spans="4:4" ht="15" x14ac:dyDescent="0.25">
      <c r="D1902" s="211"/>
    </row>
    <row r="1903" spans="4:4" ht="15" x14ac:dyDescent="0.25">
      <c r="D1903" s="211"/>
    </row>
    <row r="1904" spans="4:4" ht="15" x14ac:dyDescent="0.25">
      <c r="D1904" s="211"/>
    </row>
    <row r="1905" spans="4:4" ht="15" x14ac:dyDescent="0.25">
      <c r="D1905" s="211"/>
    </row>
    <row r="1906" spans="4:4" ht="15" x14ac:dyDescent="0.25">
      <c r="D1906" s="211"/>
    </row>
    <row r="1907" spans="4:4" ht="15" x14ac:dyDescent="0.25">
      <c r="D1907" s="211"/>
    </row>
    <row r="1908" spans="4:4" ht="15" x14ac:dyDescent="0.25">
      <c r="D1908" s="211"/>
    </row>
    <row r="1909" spans="4:4" ht="15" x14ac:dyDescent="0.25">
      <c r="D1909" s="211"/>
    </row>
    <row r="1910" spans="4:4" ht="15" x14ac:dyDescent="0.25">
      <c r="D1910" s="211"/>
    </row>
    <row r="1911" spans="4:4" ht="15" x14ac:dyDescent="0.25">
      <c r="D1911" s="211"/>
    </row>
    <row r="1912" spans="4:4" ht="15" x14ac:dyDescent="0.25">
      <c r="D1912" s="211"/>
    </row>
    <row r="1913" spans="4:4" ht="15" x14ac:dyDescent="0.25">
      <c r="D1913" s="211"/>
    </row>
    <row r="1914" spans="4:4" ht="15" x14ac:dyDescent="0.25">
      <c r="D1914" s="211"/>
    </row>
    <row r="1915" spans="4:4" ht="15" x14ac:dyDescent="0.25">
      <c r="D1915" s="211"/>
    </row>
    <row r="1916" spans="4:4" ht="15" x14ac:dyDescent="0.25">
      <c r="D1916" s="211"/>
    </row>
    <row r="1917" spans="4:4" ht="15" x14ac:dyDescent="0.25">
      <c r="D1917" s="211"/>
    </row>
    <row r="1918" spans="4:4" ht="15" x14ac:dyDescent="0.25">
      <c r="D1918" s="211"/>
    </row>
    <row r="1919" spans="4:4" ht="15" x14ac:dyDescent="0.25">
      <c r="D1919" s="211"/>
    </row>
    <row r="1920" spans="4:4" ht="15" x14ac:dyDescent="0.25">
      <c r="D1920" s="211"/>
    </row>
    <row r="1921" spans="4:4" ht="15" x14ac:dyDescent="0.25">
      <c r="D1921" s="211"/>
    </row>
    <row r="1922" spans="4:4" ht="15" x14ac:dyDescent="0.25">
      <c r="D1922" s="211"/>
    </row>
    <row r="1923" spans="4:4" ht="15" x14ac:dyDescent="0.25">
      <c r="D1923" s="211"/>
    </row>
    <row r="1924" spans="4:4" ht="15" x14ac:dyDescent="0.25">
      <c r="D1924" s="211"/>
    </row>
    <row r="1925" spans="4:4" ht="15" x14ac:dyDescent="0.25">
      <c r="D1925" s="211"/>
    </row>
    <row r="1926" spans="4:4" ht="15" x14ac:dyDescent="0.25">
      <c r="D1926" s="211"/>
    </row>
    <row r="1927" spans="4:4" ht="15" x14ac:dyDescent="0.25">
      <c r="D1927" s="211"/>
    </row>
    <row r="1928" spans="4:4" ht="15" x14ac:dyDescent="0.25">
      <c r="D1928" s="211"/>
    </row>
    <row r="1929" spans="4:4" ht="15" x14ac:dyDescent="0.25">
      <c r="D1929" s="211"/>
    </row>
    <row r="1930" spans="4:4" ht="15" x14ac:dyDescent="0.25">
      <c r="D1930" s="211"/>
    </row>
    <row r="1931" spans="4:4" ht="15" x14ac:dyDescent="0.25">
      <c r="D1931" s="211"/>
    </row>
    <row r="1932" spans="4:4" ht="15" x14ac:dyDescent="0.25">
      <c r="D1932" s="211"/>
    </row>
    <row r="1933" spans="4:4" ht="15" x14ac:dyDescent="0.25">
      <c r="D1933" s="211"/>
    </row>
    <row r="1934" spans="4:4" ht="15" x14ac:dyDescent="0.25">
      <c r="D1934" s="211"/>
    </row>
    <row r="1935" spans="4:4" ht="15" x14ac:dyDescent="0.25">
      <c r="D1935" s="211"/>
    </row>
    <row r="1936" spans="4:4" ht="15" x14ac:dyDescent="0.25">
      <c r="D1936" s="211"/>
    </row>
    <row r="1937" spans="4:4" ht="15" x14ac:dyDescent="0.25">
      <c r="D1937" s="211"/>
    </row>
    <row r="1938" spans="4:4" ht="15" x14ac:dyDescent="0.25">
      <c r="D1938" s="211"/>
    </row>
    <row r="1939" spans="4:4" ht="15" x14ac:dyDescent="0.25">
      <c r="D1939" s="211"/>
    </row>
    <row r="1940" spans="4:4" ht="15" x14ac:dyDescent="0.25">
      <c r="D1940" s="211"/>
    </row>
    <row r="1941" spans="4:4" ht="15" x14ac:dyDescent="0.25">
      <c r="D1941" s="211"/>
    </row>
    <row r="1942" spans="4:4" ht="15" x14ac:dyDescent="0.25">
      <c r="D1942" s="211"/>
    </row>
    <row r="1943" spans="4:4" ht="15" x14ac:dyDescent="0.25">
      <c r="D1943" s="211"/>
    </row>
    <row r="1944" spans="4:4" ht="15" x14ac:dyDescent="0.25">
      <c r="D1944" s="211"/>
    </row>
    <row r="1945" spans="4:4" ht="15" x14ac:dyDescent="0.25">
      <c r="D1945" s="211"/>
    </row>
    <row r="1946" spans="4:4" ht="15" x14ac:dyDescent="0.25">
      <c r="D1946" s="211"/>
    </row>
    <row r="1947" spans="4:4" ht="15" x14ac:dyDescent="0.25">
      <c r="D1947" s="211"/>
    </row>
    <row r="1948" spans="4:4" ht="15" x14ac:dyDescent="0.25">
      <c r="D1948" s="211"/>
    </row>
    <row r="1949" spans="4:4" ht="15" x14ac:dyDescent="0.25">
      <c r="D1949" s="211"/>
    </row>
    <row r="1950" spans="4:4" ht="15" x14ac:dyDescent="0.25">
      <c r="D1950" s="211"/>
    </row>
    <row r="1951" spans="4:4" ht="15" x14ac:dyDescent="0.25">
      <c r="D1951" s="211"/>
    </row>
    <row r="1952" spans="4:4" ht="15" x14ac:dyDescent="0.25">
      <c r="D1952" s="211"/>
    </row>
    <row r="1953" spans="4:4" ht="15" x14ac:dyDescent="0.25">
      <c r="D1953" s="211"/>
    </row>
    <row r="1954" spans="4:4" ht="15" x14ac:dyDescent="0.25">
      <c r="D1954" s="211"/>
    </row>
    <row r="1955" spans="4:4" ht="15" x14ac:dyDescent="0.25">
      <c r="D1955" s="211"/>
    </row>
    <row r="1956" spans="4:4" ht="15" x14ac:dyDescent="0.25">
      <c r="D1956" s="211"/>
    </row>
    <row r="1957" spans="4:4" ht="15" x14ac:dyDescent="0.25">
      <c r="D1957" s="211"/>
    </row>
    <row r="1958" spans="4:4" ht="15" x14ac:dyDescent="0.25">
      <c r="D1958" s="211"/>
    </row>
    <row r="1959" spans="4:4" ht="15" x14ac:dyDescent="0.25">
      <c r="D1959" s="211"/>
    </row>
    <row r="1960" spans="4:4" ht="15" x14ac:dyDescent="0.25">
      <c r="D1960" s="211"/>
    </row>
    <row r="1961" spans="4:4" ht="15" x14ac:dyDescent="0.25">
      <c r="D1961" s="211"/>
    </row>
    <row r="1962" spans="4:4" ht="15" x14ac:dyDescent="0.25">
      <c r="D1962" s="211"/>
    </row>
    <row r="1963" spans="4:4" ht="15" x14ac:dyDescent="0.25">
      <c r="D1963" s="211"/>
    </row>
    <row r="1964" spans="4:4" ht="15" x14ac:dyDescent="0.25">
      <c r="D1964" s="211"/>
    </row>
    <row r="1965" spans="4:4" ht="15" x14ac:dyDescent="0.25">
      <c r="D1965" s="211"/>
    </row>
    <row r="1966" spans="4:4" ht="15" x14ac:dyDescent="0.25">
      <c r="D1966" s="211"/>
    </row>
    <row r="1967" spans="4:4" ht="15" x14ac:dyDescent="0.25">
      <c r="D1967" s="211"/>
    </row>
    <row r="1968" spans="4:4" ht="15" x14ac:dyDescent="0.25">
      <c r="D1968" s="211"/>
    </row>
    <row r="1969" spans="4:4" ht="15" x14ac:dyDescent="0.25">
      <c r="D1969" s="211"/>
    </row>
    <row r="1970" spans="4:4" ht="15" x14ac:dyDescent="0.25">
      <c r="D1970" s="211"/>
    </row>
    <row r="1971" spans="4:4" ht="15" x14ac:dyDescent="0.25">
      <c r="D1971" s="211"/>
    </row>
    <row r="1972" spans="4:4" ht="15" x14ac:dyDescent="0.25">
      <c r="D1972" s="211"/>
    </row>
    <row r="1973" spans="4:4" ht="15" x14ac:dyDescent="0.25">
      <c r="D1973" s="211"/>
    </row>
    <row r="1974" spans="4:4" ht="15" x14ac:dyDescent="0.25">
      <c r="D1974" s="211"/>
    </row>
    <row r="1975" spans="4:4" ht="15" x14ac:dyDescent="0.25">
      <c r="D1975" s="211"/>
    </row>
    <row r="1976" spans="4:4" ht="15" x14ac:dyDescent="0.25">
      <c r="D1976" s="211"/>
    </row>
    <row r="1977" spans="4:4" ht="15" x14ac:dyDescent="0.25">
      <c r="D1977" s="211"/>
    </row>
    <row r="1978" spans="4:4" ht="15" x14ac:dyDescent="0.25">
      <c r="D1978" s="211"/>
    </row>
    <row r="1979" spans="4:4" ht="15" x14ac:dyDescent="0.25">
      <c r="D1979" s="211"/>
    </row>
    <row r="1980" spans="4:4" ht="15" x14ac:dyDescent="0.25">
      <c r="D1980" s="211"/>
    </row>
    <row r="1981" spans="4:4" ht="15" x14ac:dyDescent="0.25">
      <c r="D1981" s="211"/>
    </row>
    <row r="1982" spans="4:4" ht="15" x14ac:dyDescent="0.25">
      <c r="D1982" s="211"/>
    </row>
    <row r="1983" spans="4:4" ht="15" x14ac:dyDescent="0.25">
      <c r="D1983" s="211"/>
    </row>
    <row r="1984" spans="4:4" ht="15" x14ac:dyDescent="0.25">
      <c r="D1984" s="211"/>
    </row>
    <row r="1985" spans="4:4" ht="15" x14ac:dyDescent="0.25">
      <c r="D1985" s="211"/>
    </row>
    <row r="1986" spans="4:4" ht="15" x14ac:dyDescent="0.25">
      <c r="D1986" s="211"/>
    </row>
    <row r="1987" spans="4:4" ht="15" x14ac:dyDescent="0.25">
      <c r="D1987" s="211"/>
    </row>
    <row r="1988" spans="4:4" ht="15" x14ac:dyDescent="0.25">
      <c r="D1988" s="211"/>
    </row>
    <row r="1989" spans="4:4" ht="15" x14ac:dyDescent="0.25">
      <c r="D1989" s="211"/>
    </row>
    <row r="1990" spans="4:4" ht="15" x14ac:dyDescent="0.25">
      <c r="D1990" s="211"/>
    </row>
    <row r="1991" spans="4:4" ht="15" x14ac:dyDescent="0.25">
      <c r="D1991" s="211"/>
    </row>
    <row r="1992" spans="4:4" ht="15" x14ac:dyDescent="0.25">
      <c r="D1992" s="211"/>
    </row>
    <row r="1993" spans="4:4" ht="15" x14ac:dyDescent="0.25">
      <c r="D1993" s="211"/>
    </row>
    <row r="1994" spans="4:4" ht="15" x14ac:dyDescent="0.25">
      <c r="D1994" s="211"/>
    </row>
    <row r="1995" spans="4:4" ht="15" x14ac:dyDescent="0.25">
      <c r="D1995" s="211"/>
    </row>
    <row r="1996" spans="4:4" ht="15" x14ac:dyDescent="0.25">
      <c r="D1996" s="211"/>
    </row>
    <row r="1997" spans="4:4" ht="15" x14ac:dyDescent="0.25">
      <c r="D1997" s="211"/>
    </row>
    <row r="1998" spans="4:4" ht="15" x14ac:dyDescent="0.25">
      <c r="D1998" s="211"/>
    </row>
    <row r="1999" spans="4:4" ht="15" x14ac:dyDescent="0.25">
      <c r="D1999" s="211"/>
    </row>
    <row r="2000" spans="4:4" ht="15" x14ac:dyDescent="0.25">
      <c r="D2000" s="211"/>
    </row>
    <row r="2001" spans="4:4" ht="15" x14ac:dyDescent="0.25">
      <c r="D2001" s="211"/>
    </row>
    <row r="2002" spans="4:4" ht="15" x14ac:dyDescent="0.25">
      <c r="D2002" s="211"/>
    </row>
    <row r="2003" spans="4:4" ht="15" x14ac:dyDescent="0.25">
      <c r="D2003" s="211"/>
    </row>
    <row r="2004" spans="4:4" ht="15" x14ac:dyDescent="0.25">
      <c r="D2004" s="211"/>
    </row>
    <row r="2005" spans="4:4" ht="15" x14ac:dyDescent="0.25">
      <c r="D2005" s="211"/>
    </row>
    <row r="2006" spans="4:4" ht="15" x14ac:dyDescent="0.25">
      <c r="D2006" s="211"/>
    </row>
    <row r="2007" spans="4:4" ht="15" x14ac:dyDescent="0.25">
      <c r="D2007" s="211"/>
    </row>
    <row r="2008" spans="4:4" ht="15" x14ac:dyDescent="0.25">
      <c r="D2008" s="211"/>
    </row>
    <row r="2009" spans="4:4" ht="15" x14ac:dyDescent="0.25">
      <c r="D2009" s="211"/>
    </row>
    <row r="2010" spans="4:4" ht="15" x14ac:dyDescent="0.25">
      <c r="D2010" s="211"/>
    </row>
    <row r="2011" spans="4:4" ht="15" x14ac:dyDescent="0.25">
      <c r="D2011" s="211"/>
    </row>
    <row r="2012" spans="4:4" ht="15" x14ac:dyDescent="0.25">
      <c r="D2012" s="211"/>
    </row>
    <row r="2013" spans="4:4" ht="15" x14ac:dyDescent="0.25">
      <c r="D2013" s="211"/>
    </row>
    <row r="2014" spans="4:4" ht="15" x14ac:dyDescent="0.25">
      <c r="D2014" s="211"/>
    </row>
    <row r="2015" spans="4:4" ht="15" x14ac:dyDescent="0.25">
      <c r="D2015" s="211"/>
    </row>
    <row r="2016" spans="4:4" ht="15" x14ac:dyDescent="0.25">
      <c r="D2016" s="211"/>
    </row>
    <row r="2017" spans="4:4" ht="15" x14ac:dyDescent="0.25">
      <c r="D2017" s="211"/>
    </row>
    <row r="2018" spans="4:4" ht="15" x14ac:dyDescent="0.25">
      <c r="D2018" s="211"/>
    </row>
    <row r="2019" spans="4:4" ht="15" x14ac:dyDescent="0.25">
      <c r="D2019" s="211"/>
    </row>
    <row r="2020" spans="4:4" ht="15" x14ac:dyDescent="0.25">
      <c r="D2020" s="211"/>
    </row>
    <row r="2021" spans="4:4" ht="15" x14ac:dyDescent="0.25">
      <c r="D2021" s="211"/>
    </row>
    <row r="2022" spans="4:4" ht="15" x14ac:dyDescent="0.25">
      <c r="D2022" s="211"/>
    </row>
    <row r="2023" spans="4:4" ht="15" x14ac:dyDescent="0.25">
      <c r="D2023" s="211"/>
    </row>
    <row r="2024" spans="4:4" ht="15" x14ac:dyDescent="0.25">
      <c r="D2024" s="211"/>
    </row>
    <row r="2025" spans="4:4" ht="15" x14ac:dyDescent="0.25">
      <c r="D2025" s="211"/>
    </row>
    <row r="2026" spans="4:4" ht="15" x14ac:dyDescent="0.25">
      <c r="D2026" s="211"/>
    </row>
    <row r="2027" spans="4:4" ht="15" x14ac:dyDescent="0.25">
      <c r="D2027" s="211"/>
    </row>
    <row r="2028" spans="4:4" ht="15" x14ac:dyDescent="0.25">
      <c r="D2028" s="211"/>
    </row>
    <row r="2029" spans="4:4" ht="15" x14ac:dyDescent="0.25">
      <c r="D2029" s="211"/>
    </row>
    <row r="2030" spans="4:4" ht="15" x14ac:dyDescent="0.25">
      <c r="D2030" s="211"/>
    </row>
    <row r="2031" spans="4:4" ht="15" x14ac:dyDescent="0.25">
      <c r="D2031" s="211"/>
    </row>
    <row r="2032" spans="4:4" ht="15" x14ac:dyDescent="0.25">
      <c r="D2032" s="211"/>
    </row>
    <row r="2033" spans="4:4" ht="15" x14ac:dyDescent="0.25">
      <c r="D2033" s="211"/>
    </row>
    <row r="2034" spans="4:4" ht="15" x14ac:dyDescent="0.25">
      <c r="D2034" s="211"/>
    </row>
    <row r="2035" spans="4:4" ht="15" x14ac:dyDescent="0.25">
      <c r="D2035" s="211"/>
    </row>
    <row r="2036" spans="4:4" ht="15" x14ac:dyDescent="0.25">
      <c r="D2036" s="211"/>
    </row>
    <row r="2037" spans="4:4" ht="15" x14ac:dyDescent="0.25">
      <c r="D2037" s="211"/>
    </row>
    <row r="2038" spans="4:4" ht="15" x14ac:dyDescent="0.25">
      <c r="D2038" s="211"/>
    </row>
    <row r="2039" spans="4:4" ht="15" x14ac:dyDescent="0.25">
      <c r="D2039" s="211"/>
    </row>
    <row r="2040" spans="4:4" ht="15" x14ac:dyDescent="0.25">
      <c r="D2040" s="211"/>
    </row>
    <row r="2041" spans="4:4" ht="15" x14ac:dyDescent="0.25">
      <c r="D2041" s="211"/>
    </row>
    <row r="2042" spans="4:4" ht="15" x14ac:dyDescent="0.25">
      <c r="D2042" s="211"/>
    </row>
    <row r="2043" spans="4:4" ht="15" x14ac:dyDescent="0.25">
      <c r="D2043" s="211"/>
    </row>
    <row r="2044" spans="4:4" ht="15" x14ac:dyDescent="0.25">
      <c r="D2044" s="211"/>
    </row>
    <row r="2045" spans="4:4" ht="15" x14ac:dyDescent="0.25">
      <c r="D2045" s="211"/>
    </row>
    <row r="2046" spans="4:4" ht="15" x14ac:dyDescent="0.25">
      <c r="D2046" s="211"/>
    </row>
    <row r="2047" spans="4:4" thickBot="1" x14ac:dyDescent="0.3">
      <c r="D2047" s="211"/>
    </row>
  </sheetData>
  <autoFilter ref="A6:P642" xr:uid="{00000000-0009-0000-0000-000009000000}"/>
  <mergeCells count="14">
    <mergeCell ref="N3:N5"/>
    <mergeCell ref="O3:O5"/>
    <mergeCell ref="P3:P5"/>
    <mergeCell ref="K3:K5"/>
    <mergeCell ref="L3:L5"/>
    <mergeCell ref="M3:M5"/>
    <mergeCell ref="I3:I5"/>
    <mergeCell ref="F3:F5"/>
    <mergeCell ref="G3:H3"/>
    <mergeCell ref="A641:D641"/>
    <mergeCell ref="A3:A5"/>
    <mergeCell ref="B3:B5"/>
    <mergeCell ref="D3:D5"/>
    <mergeCell ref="E3:E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AA239"/>
  <sheetViews>
    <sheetView topLeftCell="A4" zoomScale="85" zoomScaleNormal="85" workbookViewId="0">
      <selection activeCell="E202" sqref="E202"/>
    </sheetView>
  </sheetViews>
  <sheetFormatPr defaultColWidth="8.140625" defaultRowHeight="15" outlineLevelRow="2" x14ac:dyDescent="0.25"/>
  <cols>
    <col min="1" max="1" width="3.85546875" style="127" customWidth="1"/>
    <col min="2" max="2" width="74.7109375" style="128" customWidth="1"/>
    <col min="3" max="3" width="6" style="159" customWidth="1"/>
    <col min="4" max="4" width="10.85546875" style="159" bestFit="1" customWidth="1"/>
    <col min="5" max="8" width="9.7109375" style="161" customWidth="1"/>
    <col min="9" max="9" width="20.28515625" style="161" bestFit="1" customWidth="1"/>
    <col min="10" max="10" width="19.42578125" style="200" customWidth="1"/>
    <col min="11" max="11" width="15.5703125" style="200" customWidth="1"/>
    <col min="12" max="13" width="15.5703125" style="162" customWidth="1"/>
    <col min="14" max="14" width="10" style="127" customWidth="1"/>
    <col min="15" max="15" width="18" style="127" customWidth="1"/>
    <col min="16" max="16" width="13.7109375" style="127" customWidth="1"/>
    <col min="17" max="17" width="20.7109375" style="132" customWidth="1"/>
    <col min="18" max="18" width="8.7109375" style="127" hidden="1" customWidth="1"/>
    <col min="19" max="19" width="41.28515625" hidden="1" customWidth="1"/>
    <col min="20" max="20" width="4.28515625" hidden="1" customWidth="1"/>
    <col min="21" max="21" width="10.5703125" hidden="1" customWidth="1"/>
    <col min="22" max="22" width="0" hidden="1" customWidth="1"/>
    <col min="23" max="23" width="10.7109375" style="127" hidden="1" customWidth="1"/>
    <col min="24" max="25" width="0" style="132" hidden="1" customWidth="1"/>
    <col min="26" max="26" width="9.7109375" style="132" hidden="1" customWidth="1"/>
    <col min="27" max="27" width="0" style="132" hidden="1" customWidth="1"/>
    <col min="28" max="16384" width="8.140625" style="132"/>
  </cols>
  <sheetData>
    <row r="1" spans="1:27" ht="12" x14ac:dyDescent="0.2">
      <c r="B1" s="128" t="s">
        <v>1713</v>
      </c>
      <c r="C1" s="129"/>
      <c r="D1" s="129"/>
      <c r="E1" s="130"/>
      <c r="F1" s="130"/>
      <c r="G1" s="130"/>
      <c r="H1" s="130"/>
      <c r="I1" s="130"/>
      <c r="J1" s="198"/>
      <c r="K1" s="198"/>
      <c r="L1" s="131"/>
      <c r="M1" s="131"/>
      <c r="R1" s="133" t="s">
        <v>1714</v>
      </c>
      <c r="S1" s="378" t="s">
        <v>1715</v>
      </c>
      <c r="T1" s="134" t="s">
        <v>1716</v>
      </c>
      <c r="U1" s="135">
        <v>834214.29</v>
      </c>
      <c r="V1" s="135" t="e">
        <f>U1/#REF!</f>
        <v>#REF!</v>
      </c>
      <c r="W1" s="133" t="s">
        <v>1717</v>
      </c>
      <c r="X1" s="378" t="s">
        <v>1718</v>
      </c>
      <c r="Y1" s="134" t="s">
        <v>1716</v>
      </c>
      <c r="Z1" s="135">
        <v>266666.68</v>
      </c>
      <c r="AA1" s="135" t="e">
        <f>Z1/#REF!</f>
        <v>#REF!</v>
      </c>
    </row>
    <row r="2" spans="1:27" ht="12" x14ac:dyDescent="0.2">
      <c r="C2" s="129"/>
      <c r="D2" s="129"/>
      <c r="E2" s="130"/>
      <c r="F2" s="130"/>
      <c r="G2" s="130"/>
      <c r="H2" s="130"/>
      <c r="I2" s="130"/>
      <c r="J2" s="198"/>
      <c r="K2" s="198"/>
      <c r="L2" s="131"/>
      <c r="M2" s="131"/>
      <c r="R2" s="133"/>
      <c r="S2" s="383"/>
      <c r="T2" s="134"/>
      <c r="U2" s="135"/>
      <c r="V2" s="135"/>
      <c r="W2" s="133"/>
      <c r="X2" s="383"/>
      <c r="Y2" s="134"/>
      <c r="Z2" s="135"/>
      <c r="AA2" s="135"/>
    </row>
    <row r="3" spans="1:27" s="128" customFormat="1" ht="48" customHeight="1" x14ac:dyDescent="0.2">
      <c r="A3" s="137" t="s">
        <v>1720</v>
      </c>
      <c r="B3" s="137" t="s">
        <v>1721</v>
      </c>
      <c r="C3" s="137" t="s">
        <v>1722</v>
      </c>
      <c r="D3" s="137" t="s">
        <v>1723</v>
      </c>
      <c r="E3" s="138" t="s">
        <v>1724</v>
      </c>
      <c r="F3" s="138" t="s">
        <v>1725</v>
      </c>
      <c r="G3" s="138" t="s">
        <v>1726</v>
      </c>
      <c r="H3" s="138" t="s">
        <v>1727</v>
      </c>
      <c r="I3" s="138" t="s">
        <v>1728</v>
      </c>
      <c r="J3" s="138" t="s">
        <v>1729</v>
      </c>
      <c r="K3" s="138" t="s">
        <v>1921</v>
      </c>
      <c r="L3" s="138" t="s">
        <v>1915</v>
      </c>
      <c r="M3" s="138" t="s">
        <v>1916</v>
      </c>
      <c r="N3" s="138" t="s">
        <v>1730</v>
      </c>
      <c r="O3" s="138" t="s">
        <v>1698</v>
      </c>
      <c r="P3" s="138" t="s">
        <v>1696</v>
      </c>
      <c r="Q3" s="138" t="s">
        <v>1731</v>
      </c>
      <c r="R3" s="127"/>
      <c r="S3" s="378" t="s">
        <v>1732</v>
      </c>
      <c r="T3" s="134" t="s">
        <v>1716</v>
      </c>
      <c r="U3" s="135">
        <v>21922.34</v>
      </c>
      <c r="V3" s="135">
        <f t="shared" ref="V3:V65" si="0">U3/U4</f>
        <v>730.74466666666672</v>
      </c>
      <c r="W3" s="127"/>
      <c r="X3" s="378" t="s">
        <v>1733</v>
      </c>
      <c r="Y3" s="134" t="s">
        <v>1716</v>
      </c>
      <c r="Z3" s="140">
        <v>280</v>
      </c>
      <c r="AA3" s="135">
        <f>Z3/Z4</f>
        <v>280</v>
      </c>
    </row>
    <row r="4" spans="1:27" ht="12" outlineLevel="2" x14ac:dyDescent="0.2">
      <c r="A4" s="141">
        <v>1</v>
      </c>
      <c r="B4" s="142" t="s">
        <v>1715</v>
      </c>
      <c r="C4" s="137" t="s">
        <v>23</v>
      </c>
      <c r="D4" s="143">
        <f>9-6</f>
        <v>3</v>
      </c>
      <c r="E4" s="144">
        <v>27807.14</v>
      </c>
      <c r="F4" s="138"/>
      <c r="G4" s="138">
        <v>7.0000000000000007E-2</v>
      </c>
      <c r="H4" s="138"/>
      <c r="I4" s="138"/>
      <c r="J4" s="199">
        <f>E4*(1-F4)*(1-G4)*(1-H4)</f>
        <v>25860.640199999998</v>
      </c>
      <c r="K4" s="199">
        <f>J4*D4</f>
        <v>77581.920599999998</v>
      </c>
      <c r="L4" s="139"/>
      <c r="M4" s="199">
        <f>L4-J4</f>
        <v>-25860.640199999998</v>
      </c>
      <c r="N4" s="141" t="s">
        <v>1734</v>
      </c>
      <c r="O4" s="145"/>
      <c r="P4" s="145"/>
      <c r="Q4" s="146"/>
      <c r="S4" s="379"/>
      <c r="T4" s="134" t="s">
        <v>1719</v>
      </c>
      <c r="U4" s="136">
        <v>30</v>
      </c>
      <c r="V4" s="135"/>
      <c r="X4" s="379"/>
      <c r="Y4" s="134" t="s">
        <v>1719</v>
      </c>
      <c r="Z4" s="136">
        <v>1</v>
      </c>
      <c r="AA4" s="135"/>
    </row>
    <row r="5" spans="1:27" ht="12" outlineLevel="2" x14ac:dyDescent="0.2">
      <c r="A5" s="141">
        <v>2</v>
      </c>
      <c r="B5" s="142" t="s">
        <v>1715</v>
      </c>
      <c r="C5" s="137" t="s">
        <v>23</v>
      </c>
      <c r="D5" s="137">
        <v>21</v>
      </c>
      <c r="E5" s="144">
        <v>27807.14</v>
      </c>
      <c r="F5" s="138"/>
      <c r="G5" s="138"/>
      <c r="H5" s="138">
        <v>0.5</v>
      </c>
      <c r="I5" s="138"/>
      <c r="J5" s="199">
        <f t="shared" ref="J5:J68" si="1">E5*(1-F5)*(1-G5)*(1-H5)</f>
        <v>13903.57</v>
      </c>
      <c r="K5" s="199">
        <f t="shared" ref="K5:K68" si="2">J5*D5</f>
        <v>291974.96999999997</v>
      </c>
      <c r="L5" s="139"/>
      <c r="M5" s="199">
        <f t="shared" ref="M5:M68" si="3">L5-J5</f>
        <v>-13903.57</v>
      </c>
      <c r="N5" s="141" t="s">
        <v>1735</v>
      </c>
      <c r="O5" s="145"/>
      <c r="P5" s="145"/>
      <c r="Q5" s="146"/>
      <c r="S5" s="378" t="s">
        <v>1736</v>
      </c>
      <c r="T5" s="134" t="s">
        <v>1716</v>
      </c>
      <c r="U5" s="135">
        <v>35690.400000000001</v>
      </c>
      <c r="V5" s="135">
        <f t="shared" si="0"/>
        <v>20.511724137931036</v>
      </c>
      <c r="X5" s="378" t="s">
        <v>1737</v>
      </c>
      <c r="Y5" s="134" t="s">
        <v>1716</v>
      </c>
      <c r="Z5" s="140">
        <v>820</v>
      </c>
      <c r="AA5" s="135">
        <f>Z5/Z6</f>
        <v>820</v>
      </c>
    </row>
    <row r="6" spans="1:27" ht="12" outlineLevel="2" x14ac:dyDescent="0.2">
      <c r="A6" s="141">
        <v>3</v>
      </c>
      <c r="B6" s="142" t="s">
        <v>1732</v>
      </c>
      <c r="C6" s="137" t="s">
        <v>23</v>
      </c>
      <c r="D6" s="137">
        <v>30</v>
      </c>
      <c r="E6" s="144">
        <v>730.74</v>
      </c>
      <c r="F6" s="138">
        <v>0.3</v>
      </c>
      <c r="G6" s="138">
        <v>7.0000000000000007E-2</v>
      </c>
      <c r="H6" s="138"/>
      <c r="I6" s="138"/>
      <c r="J6" s="199">
        <f t="shared" si="1"/>
        <v>475.71173999999996</v>
      </c>
      <c r="K6" s="199">
        <f t="shared" si="2"/>
        <v>14271.352199999999</v>
      </c>
      <c r="L6" s="139"/>
      <c r="M6" s="199">
        <f t="shared" si="3"/>
        <v>-475.71173999999996</v>
      </c>
      <c r="N6" s="141" t="s">
        <v>1735</v>
      </c>
      <c r="O6" s="145"/>
      <c r="P6" s="145"/>
      <c r="Q6" s="146"/>
      <c r="S6" s="379"/>
      <c r="T6" s="134" t="s">
        <v>1719</v>
      </c>
      <c r="U6" s="147">
        <v>1740</v>
      </c>
      <c r="V6" s="135"/>
      <c r="X6" s="379"/>
      <c r="Y6" s="134" t="s">
        <v>1719</v>
      </c>
      <c r="Z6" s="136">
        <v>1</v>
      </c>
      <c r="AA6" s="135"/>
    </row>
    <row r="7" spans="1:27" ht="12" outlineLevel="2" x14ac:dyDescent="0.2">
      <c r="A7" s="141">
        <v>4</v>
      </c>
      <c r="B7" s="142" t="s">
        <v>1736</v>
      </c>
      <c r="C7" s="137" t="s">
        <v>23</v>
      </c>
      <c r="D7" s="137">
        <v>1740</v>
      </c>
      <c r="E7" s="144">
        <v>20.51</v>
      </c>
      <c r="F7" s="138"/>
      <c r="G7" s="138">
        <v>7.0000000000000007E-2</v>
      </c>
      <c r="H7" s="138"/>
      <c r="I7" s="138"/>
      <c r="J7" s="199">
        <f t="shared" si="1"/>
        <v>19.074300000000001</v>
      </c>
      <c r="K7" s="199">
        <f t="shared" si="2"/>
        <v>33189.281999999999</v>
      </c>
      <c r="L7" s="139"/>
      <c r="M7" s="199">
        <f t="shared" si="3"/>
        <v>-19.074300000000001</v>
      </c>
      <c r="N7" s="141" t="s">
        <v>1734</v>
      </c>
      <c r="O7" s="145"/>
      <c r="P7" s="145"/>
      <c r="Q7" s="146"/>
      <c r="S7" s="378" t="s">
        <v>1738</v>
      </c>
      <c r="T7" s="134" t="s">
        <v>1716</v>
      </c>
      <c r="U7" s="135">
        <v>26882.16</v>
      </c>
      <c r="V7" s="135">
        <f>U7/U8</f>
        <v>6.4465611510791367</v>
      </c>
      <c r="X7" s="378" t="s">
        <v>1739</v>
      </c>
      <c r="Y7" s="134" t="s">
        <v>1716</v>
      </c>
      <c r="Z7" s="140">
        <v>780</v>
      </c>
      <c r="AA7" s="135">
        <f>Z7/Z8</f>
        <v>780</v>
      </c>
    </row>
    <row r="8" spans="1:27" ht="12" outlineLevel="2" x14ac:dyDescent="0.2">
      <c r="A8" s="141">
        <v>5</v>
      </c>
      <c r="B8" s="142" t="s">
        <v>1738</v>
      </c>
      <c r="C8" s="137" t="s">
        <v>23</v>
      </c>
      <c r="D8" s="137">
        <v>4170</v>
      </c>
      <c r="E8" s="144">
        <v>6.45</v>
      </c>
      <c r="F8" s="138"/>
      <c r="G8" s="138">
        <v>7.0000000000000007E-2</v>
      </c>
      <c r="H8" s="138"/>
      <c r="I8" s="138"/>
      <c r="J8" s="199">
        <f t="shared" si="1"/>
        <v>5.9984999999999999</v>
      </c>
      <c r="K8" s="199">
        <f t="shared" si="2"/>
        <v>25013.744999999999</v>
      </c>
      <c r="L8" s="139"/>
      <c r="M8" s="199">
        <f t="shared" si="3"/>
        <v>-5.9984999999999999</v>
      </c>
      <c r="N8" s="141" t="s">
        <v>1734</v>
      </c>
      <c r="O8" s="145"/>
      <c r="P8" s="145"/>
      <c r="Q8" s="146"/>
      <c r="S8" s="379"/>
      <c r="T8" s="134" t="s">
        <v>1719</v>
      </c>
      <c r="U8" s="147">
        <v>4170</v>
      </c>
      <c r="V8" s="135"/>
      <c r="X8" s="379"/>
      <c r="Y8" s="134" t="s">
        <v>1719</v>
      </c>
      <c r="Z8" s="136">
        <v>1</v>
      </c>
      <c r="AA8" s="135"/>
    </row>
    <row r="9" spans="1:27" ht="12" outlineLevel="2" x14ac:dyDescent="0.2">
      <c r="A9" s="141">
        <v>6</v>
      </c>
      <c r="B9" s="142" t="s">
        <v>1740</v>
      </c>
      <c r="C9" s="137" t="s">
        <v>23</v>
      </c>
      <c r="D9" s="137">
        <v>9</v>
      </c>
      <c r="E9" s="144">
        <v>70</v>
      </c>
      <c r="F9" s="138"/>
      <c r="G9" s="138">
        <v>7.0000000000000007E-2</v>
      </c>
      <c r="H9" s="138"/>
      <c r="I9" s="138"/>
      <c r="J9" s="199">
        <f t="shared" si="1"/>
        <v>65.099999999999994</v>
      </c>
      <c r="K9" s="199">
        <f t="shared" si="2"/>
        <v>585.9</v>
      </c>
      <c r="L9" s="139"/>
      <c r="M9" s="199">
        <f t="shared" si="3"/>
        <v>-65.099999999999994</v>
      </c>
      <c r="N9" s="141" t="s">
        <v>1734</v>
      </c>
      <c r="O9" s="145"/>
      <c r="P9" s="145"/>
      <c r="Q9" s="146"/>
      <c r="S9" s="378" t="s">
        <v>1740</v>
      </c>
      <c r="T9" s="134" t="s">
        <v>1716</v>
      </c>
      <c r="U9" s="140">
        <v>630</v>
      </c>
      <c r="V9" s="135">
        <f t="shared" si="0"/>
        <v>70</v>
      </c>
      <c r="X9" s="378" t="s">
        <v>1741</v>
      </c>
      <c r="Y9" s="134" t="s">
        <v>1716</v>
      </c>
      <c r="Z9" s="135">
        <v>19885.72</v>
      </c>
      <c r="AA9" s="135">
        <f>Z9/Z10</f>
        <v>9942.86</v>
      </c>
    </row>
    <row r="10" spans="1:27" ht="12" outlineLevel="2" x14ac:dyDescent="0.2">
      <c r="A10" s="141">
        <v>7</v>
      </c>
      <c r="B10" s="142" t="s">
        <v>1742</v>
      </c>
      <c r="C10" s="137" t="s">
        <v>23</v>
      </c>
      <c r="D10" s="137">
        <v>50</v>
      </c>
      <c r="E10" s="144">
        <v>154</v>
      </c>
      <c r="F10" s="138">
        <v>0.3</v>
      </c>
      <c r="G10" s="138">
        <v>7.0000000000000007E-2</v>
      </c>
      <c r="H10" s="138"/>
      <c r="I10" s="138"/>
      <c r="J10" s="199">
        <f t="shared" si="1"/>
        <v>100.25399999999999</v>
      </c>
      <c r="K10" s="199">
        <f t="shared" si="2"/>
        <v>5012.7</v>
      </c>
      <c r="L10" s="139"/>
      <c r="M10" s="199">
        <f t="shared" si="3"/>
        <v>-100.25399999999999</v>
      </c>
      <c r="N10" s="141" t="s">
        <v>1735</v>
      </c>
      <c r="O10" s="145"/>
      <c r="P10" s="145"/>
      <c r="Q10" s="146"/>
      <c r="S10" s="379"/>
      <c r="T10" s="134" t="s">
        <v>1719</v>
      </c>
      <c r="U10" s="136">
        <v>9</v>
      </c>
      <c r="V10" s="135"/>
      <c r="X10" s="379"/>
      <c r="Y10" s="134" t="s">
        <v>1719</v>
      </c>
      <c r="Z10" s="136">
        <v>2</v>
      </c>
      <c r="AA10" s="135"/>
    </row>
    <row r="11" spans="1:27" ht="12" outlineLevel="2" x14ac:dyDescent="0.2">
      <c r="A11" s="141">
        <v>8</v>
      </c>
      <c r="B11" s="142" t="s">
        <v>1743</v>
      </c>
      <c r="C11" s="137" t="s">
        <v>23</v>
      </c>
      <c r="D11" s="137">
        <v>1</v>
      </c>
      <c r="E11" s="144">
        <v>25000</v>
      </c>
      <c r="F11" s="138"/>
      <c r="G11" s="138"/>
      <c r="H11" s="138"/>
      <c r="I11" s="138" t="s">
        <v>1744</v>
      </c>
      <c r="J11" s="199">
        <f>E11</f>
        <v>25000</v>
      </c>
      <c r="K11" s="199">
        <f t="shared" si="2"/>
        <v>25000</v>
      </c>
      <c r="L11" s="139"/>
      <c r="M11" s="199">
        <f t="shared" si="3"/>
        <v>-25000</v>
      </c>
      <c r="N11" s="141" t="s">
        <v>1735</v>
      </c>
      <c r="O11" s="145" t="s">
        <v>101</v>
      </c>
      <c r="P11" s="201">
        <v>45900</v>
      </c>
      <c r="Q11" s="146"/>
      <c r="S11" s="378" t="s">
        <v>1742</v>
      </c>
      <c r="T11" s="134" t="s">
        <v>1716</v>
      </c>
      <c r="U11" s="135">
        <v>7700</v>
      </c>
      <c r="V11" s="135">
        <f t="shared" si="0"/>
        <v>154</v>
      </c>
      <c r="X11" s="378" t="s">
        <v>1745</v>
      </c>
      <c r="Y11" s="134" t="s">
        <v>1716</v>
      </c>
      <c r="Z11" s="135">
        <v>20000</v>
      </c>
      <c r="AA11" s="135">
        <f>Z11/Z12</f>
        <v>10000</v>
      </c>
    </row>
    <row r="12" spans="1:27" ht="12" outlineLevel="2" x14ac:dyDescent="0.2">
      <c r="A12" s="141">
        <v>9</v>
      </c>
      <c r="B12" s="142" t="s">
        <v>1746</v>
      </c>
      <c r="C12" s="137" t="s">
        <v>23</v>
      </c>
      <c r="D12" s="137">
        <v>24</v>
      </c>
      <c r="E12" s="144">
        <v>254.42666666666665</v>
      </c>
      <c r="F12" s="138"/>
      <c r="G12" s="138">
        <v>7.0000000000000007E-2</v>
      </c>
      <c r="H12" s="138"/>
      <c r="I12" s="138"/>
      <c r="J12" s="199">
        <f t="shared" si="1"/>
        <v>236.61679999999996</v>
      </c>
      <c r="K12" s="199">
        <f t="shared" si="2"/>
        <v>5678.8031999999985</v>
      </c>
      <c r="L12" s="139"/>
      <c r="M12" s="199">
        <f t="shared" si="3"/>
        <v>-236.61679999999996</v>
      </c>
      <c r="N12" s="141" t="s">
        <v>1747</v>
      </c>
      <c r="O12" s="145"/>
      <c r="P12" s="145"/>
      <c r="Q12" s="146"/>
      <c r="S12" s="379"/>
      <c r="T12" s="134" t="s">
        <v>1719</v>
      </c>
      <c r="U12" s="136">
        <v>50</v>
      </c>
      <c r="V12" s="135"/>
      <c r="X12" s="379"/>
      <c r="Y12" s="134" t="s">
        <v>1719</v>
      </c>
      <c r="Z12" s="136">
        <v>2</v>
      </c>
      <c r="AA12" s="135"/>
    </row>
    <row r="13" spans="1:27" ht="12" outlineLevel="2" x14ac:dyDescent="0.2">
      <c r="A13" s="141">
        <v>10</v>
      </c>
      <c r="B13" s="142" t="s">
        <v>1748</v>
      </c>
      <c r="C13" s="137" t="s">
        <v>23</v>
      </c>
      <c r="D13" s="137">
        <v>254</v>
      </c>
      <c r="E13" s="144">
        <v>256.92669291338581</v>
      </c>
      <c r="F13" s="138"/>
      <c r="G13" s="138">
        <v>7.0000000000000007E-2</v>
      </c>
      <c r="H13" s="138"/>
      <c r="I13" s="138"/>
      <c r="J13" s="199">
        <f t="shared" si="1"/>
        <v>238.94182440944877</v>
      </c>
      <c r="K13" s="199">
        <f t="shared" si="2"/>
        <v>60691.223399999988</v>
      </c>
      <c r="L13" s="139"/>
      <c r="M13" s="199">
        <f t="shared" si="3"/>
        <v>-238.94182440944877</v>
      </c>
      <c r="N13" s="141" t="s">
        <v>1747</v>
      </c>
      <c r="O13" s="145"/>
      <c r="P13" s="145"/>
      <c r="Q13" s="146"/>
      <c r="S13" s="378" t="s">
        <v>1743</v>
      </c>
      <c r="T13" s="134" t="s">
        <v>1716</v>
      </c>
      <c r="U13" s="135">
        <v>25000</v>
      </c>
      <c r="V13" s="135">
        <f t="shared" si="0"/>
        <v>25000</v>
      </c>
      <c r="X13" s="378" t="s">
        <v>1749</v>
      </c>
      <c r="Y13" s="134" t="s">
        <v>1716</v>
      </c>
      <c r="Z13" s="135">
        <v>50627.5</v>
      </c>
      <c r="AA13" s="135">
        <f>Z13/Z14</f>
        <v>25313.75</v>
      </c>
    </row>
    <row r="14" spans="1:27" ht="12" outlineLevel="2" x14ac:dyDescent="0.2">
      <c r="A14" s="141">
        <v>11</v>
      </c>
      <c r="B14" s="142" t="s">
        <v>1750</v>
      </c>
      <c r="C14" s="137" t="s">
        <v>23</v>
      </c>
      <c r="D14" s="137">
        <v>48</v>
      </c>
      <c r="E14" s="144">
        <v>315.84666666666664</v>
      </c>
      <c r="F14" s="138"/>
      <c r="G14" s="138">
        <v>7.0000000000000007E-2</v>
      </c>
      <c r="H14" s="138"/>
      <c r="I14" s="138"/>
      <c r="J14" s="199">
        <f t="shared" si="1"/>
        <v>293.73739999999998</v>
      </c>
      <c r="K14" s="199">
        <f t="shared" si="2"/>
        <v>14099.395199999999</v>
      </c>
      <c r="L14" s="139"/>
      <c r="M14" s="199">
        <f t="shared" si="3"/>
        <v>-293.73739999999998</v>
      </c>
      <c r="N14" s="141" t="s">
        <v>1747</v>
      </c>
      <c r="O14" s="145"/>
      <c r="P14" s="145"/>
      <c r="Q14" s="146"/>
      <c r="S14" s="379"/>
      <c r="T14" s="134" t="s">
        <v>1719</v>
      </c>
      <c r="U14" s="136">
        <v>1</v>
      </c>
      <c r="V14" s="135"/>
      <c r="X14" s="379"/>
      <c r="Y14" s="134" t="s">
        <v>1719</v>
      </c>
      <c r="Z14" s="136">
        <v>2</v>
      </c>
      <c r="AA14" s="135"/>
    </row>
    <row r="15" spans="1:27" ht="12" outlineLevel="2" x14ac:dyDescent="0.2">
      <c r="A15" s="141">
        <v>12</v>
      </c>
      <c r="B15" s="142" t="s">
        <v>1751</v>
      </c>
      <c r="C15" s="137" t="s">
        <v>23</v>
      </c>
      <c r="D15" s="137">
        <v>152</v>
      </c>
      <c r="E15" s="144">
        <v>96.53296052631579</v>
      </c>
      <c r="F15" s="138"/>
      <c r="G15" s="138">
        <v>7.0000000000000007E-2</v>
      </c>
      <c r="H15" s="138"/>
      <c r="I15" s="138"/>
      <c r="J15" s="199">
        <f t="shared" si="1"/>
        <v>89.775653289473681</v>
      </c>
      <c r="K15" s="199">
        <f t="shared" si="2"/>
        <v>13645.899299999999</v>
      </c>
      <c r="L15" s="139"/>
      <c r="M15" s="199">
        <f t="shared" si="3"/>
        <v>-89.775653289473681</v>
      </c>
      <c r="N15" s="141" t="s">
        <v>1747</v>
      </c>
      <c r="O15" s="145"/>
      <c r="P15" s="145"/>
      <c r="Q15" s="146"/>
      <c r="S15" s="378" t="s">
        <v>1746</v>
      </c>
      <c r="T15" s="134" t="s">
        <v>1716</v>
      </c>
      <c r="U15" s="135">
        <v>6106.24</v>
      </c>
      <c r="V15" s="135">
        <f t="shared" si="0"/>
        <v>254.42666666666665</v>
      </c>
      <c r="X15" s="378" t="s">
        <v>1752</v>
      </c>
      <c r="Y15" s="134" t="s">
        <v>1716</v>
      </c>
      <c r="Z15" s="135">
        <v>128916.7</v>
      </c>
      <c r="AA15" s="135">
        <f>Z15/Z16</f>
        <v>12891.67</v>
      </c>
    </row>
    <row r="16" spans="1:27" ht="12" outlineLevel="2" x14ac:dyDescent="0.2">
      <c r="A16" s="141">
        <v>13</v>
      </c>
      <c r="B16" s="142" t="s">
        <v>1753</v>
      </c>
      <c r="C16" s="137" t="s">
        <v>23</v>
      </c>
      <c r="D16" s="137">
        <v>32</v>
      </c>
      <c r="E16" s="144">
        <v>124.3646875</v>
      </c>
      <c r="F16" s="138"/>
      <c r="G16" s="138">
        <v>7.0000000000000007E-2</v>
      </c>
      <c r="H16" s="138"/>
      <c r="I16" s="138"/>
      <c r="J16" s="199">
        <f t="shared" si="1"/>
        <v>115.65915937499999</v>
      </c>
      <c r="K16" s="199">
        <f t="shared" si="2"/>
        <v>3701.0930999999996</v>
      </c>
      <c r="L16" s="139"/>
      <c r="M16" s="199">
        <f t="shared" si="3"/>
        <v>-115.65915937499999</v>
      </c>
      <c r="N16" s="141" t="s">
        <v>1747</v>
      </c>
      <c r="O16" s="145"/>
      <c r="P16" s="145"/>
      <c r="Q16" s="146"/>
      <c r="S16" s="379"/>
      <c r="T16" s="134" t="s">
        <v>1719</v>
      </c>
      <c r="U16" s="136">
        <v>24</v>
      </c>
      <c r="V16" s="135"/>
      <c r="X16" s="379"/>
      <c r="Y16" s="134" t="s">
        <v>1719</v>
      </c>
      <c r="Z16" s="136">
        <v>10</v>
      </c>
      <c r="AA16" s="135"/>
    </row>
    <row r="17" spans="1:27" ht="12" outlineLevel="2" x14ac:dyDescent="0.2">
      <c r="A17" s="141">
        <v>14</v>
      </c>
      <c r="B17" s="142" t="s">
        <v>1754</v>
      </c>
      <c r="C17" s="137" t="s">
        <v>23</v>
      </c>
      <c r="D17" s="137">
        <v>40</v>
      </c>
      <c r="E17" s="144">
        <v>43.8</v>
      </c>
      <c r="F17" s="138"/>
      <c r="G17" s="138">
        <v>7.0000000000000007E-2</v>
      </c>
      <c r="H17" s="138"/>
      <c r="I17" s="138"/>
      <c r="J17" s="199">
        <f t="shared" si="1"/>
        <v>40.733999999999995</v>
      </c>
      <c r="K17" s="199">
        <f t="shared" si="2"/>
        <v>1629.3599999999997</v>
      </c>
      <c r="L17" s="139"/>
      <c r="M17" s="199">
        <f t="shared" si="3"/>
        <v>-40.733999999999995</v>
      </c>
      <c r="N17" s="141" t="s">
        <v>1747</v>
      </c>
      <c r="O17" s="145"/>
      <c r="P17" s="145"/>
      <c r="Q17" s="146"/>
      <c r="S17" s="378" t="s">
        <v>1748</v>
      </c>
      <c r="T17" s="134" t="s">
        <v>1716</v>
      </c>
      <c r="U17" s="135">
        <v>65259.38</v>
      </c>
      <c r="V17" s="135">
        <f t="shared" si="0"/>
        <v>256.92669291338581</v>
      </c>
      <c r="X17" s="378" t="s">
        <v>1755</v>
      </c>
      <c r="Y17" s="134" t="s">
        <v>1716</v>
      </c>
      <c r="Z17" s="135">
        <v>104949.99</v>
      </c>
      <c r="AA17" s="135">
        <f>Z17/Z18</f>
        <v>34983.33</v>
      </c>
    </row>
    <row r="18" spans="1:27" ht="12" outlineLevel="2" x14ac:dyDescent="0.2">
      <c r="A18" s="141">
        <v>15</v>
      </c>
      <c r="B18" s="142" t="s">
        <v>1756</v>
      </c>
      <c r="C18" s="137" t="s">
        <v>23</v>
      </c>
      <c r="D18" s="137">
        <v>320</v>
      </c>
      <c r="E18" s="144">
        <v>166.4466875</v>
      </c>
      <c r="F18" s="138"/>
      <c r="G18" s="138">
        <v>7.0000000000000007E-2</v>
      </c>
      <c r="H18" s="138"/>
      <c r="I18" s="138"/>
      <c r="J18" s="199">
        <f t="shared" si="1"/>
        <v>154.79541937499999</v>
      </c>
      <c r="K18" s="199">
        <f t="shared" si="2"/>
        <v>49534.534199999995</v>
      </c>
      <c r="L18" s="139"/>
      <c r="M18" s="199">
        <f t="shared" si="3"/>
        <v>-154.79541937499999</v>
      </c>
      <c r="N18" s="141" t="s">
        <v>1747</v>
      </c>
      <c r="O18" s="145"/>
      <c r="P18" s="145"/>
      <c r="Q18" s="146"/>
      <c r="S18" s="379"/>
      <c r="T18" s="134" t="s">
        <v>1719</v>
      </c>
      <c r="U18" s="136">
        <v>254</v>
      </c>
      <c r="V18" s="135"/>
      <c r="X18" s="379"/>
      <c r="Y18" s="134" t="s">
        <v>1719</v>
      </c>
      <c r="Z18" s="136">
        <v>3</v>
      </c>
      <c r="AA18" s="135"/>
    </row>
    <row r="19" spans="1:27" ht="12" outlineLevel="2" x14ac:dyDescent="0.2">
      <c r="A19" s="141">
        <v>16</v>
      </c>
      <c r="B19" s="142" t="s">
        <v>1757</v>
      </c>
      <c r="C19" s="137" t="s">
        <v>23</v>
      </c>
      <c r="D19" s="137">
        <v>16</v>
      </c>
      <c r="E19" s="144">
        <v>314.18687499999999</v>
      </c>
      <c r="F19" s="138"/>
      <c r="G19" s="138">
        <v>7.0000000000000007E-2</v>
      </c>
      <c r="H19" s="138"/>
      <c r="I19" s="138"/>
      <c r="J19" s="199">
        <f t="shared" si="1"/>
        <v>292.19379374999994</v>
      </c>
      <c r="K19" s="199">
        <f t="shared" si="2"/>
        <v>4675.1006999999991</v>
      </c>
      <c r="L19" s="139"/>
      <c r="M19" s="199">
        <f t="shared" si="3"/>
        <v>-292.19379374999994</v>
      </c>
      <c r="N19" s="141" t="s">
        <v>1747</v>
      </c>
      <c r="O19" s="145"/>
      <c r="P19" s="145"/>
      <c r="Q19" s="146"/>
      <c r="S19" s="378" t="s">
        <v>1750</v>
      </c>
      <c r="T19" s="134" t="s">
        <v>1716</v>
      </c>
      <c r="U19" s="135">
        <v>15160.64</v>
      </c>
      <c r="V19" s="135">
        <f t="shared" si="0"/>
        <v>315.84666666666664</v>
      </c>
      <c r="X19" s="378" t="s">
        <v>1758</v>
      </c>
      <c r="Y19" s="134" t="s">
        <v>1716</v>
      </c>
      <c r="Z19" s="135">
        <v>4498.34</v>
      </c>
      <c r="AA19" s="135">
        <f>Z19/Z20</f>
        <v>2249.17</v>
      </c>
    </row>
    <row r="20" spans="1:27" ht="12" outlineLevel="2" x14ac:dyDescent="0.2">
      <c r="A20" s="141">
        <v>17</v>
      </c>
      <c r="B20" s="142" t="s">
        <v>1759</v>
      </c>
      <c r="C20" s="137" t="s">
        <v>23</v>
      </c>
      <c r="D20" s="137">
        <v>8</v>
      </c>
      <c r="E20" s="144">
        <v>284.41500000000002</v>
      </c>
      <c r="F20" s="138"/>
      <c r="G20" s="138">
        <v>7.0000000000000007E-2</v>
      </c>
      <c r="H20" s="138"/>
      <c r="I20" s="138"/>
      <c r="J20" s="199">
        <f t="shared" si="1"/>
        <v>264.50594999999998</v>
      </c>
      <c r="K20" s="199">
        <f t="shared" si="2"/>
        <v>2116.0475999999999</v>
      </c>
      <c r="L20" s="139"/>
      <c r="M20" s="199">
        <f t="shared" si="3"/>
        <v>-264.50594999999998</v>
      </c>
      <c r="N20" s="141" t="s">
        <v>1747</v>
      </c>
      <c r="O20" s="145"/>
      <c r="P20" s="145"/>
      <c r="Q20" s="146"/>
      <c r="S20" s="379"/>
      <c r="T20" s="134" t="s">
        <v>1719</v>
      </c>
      <c r="U20" s="136">
        <v>48</v>
      </c>
      <c r="V20" s="135"/>
      <c r="X20" s="379"/>
      <c r="Y20" s="134" t="s">
        <v>1719</v>
      </c>
      <c r="Z20" s="136">
        <v>2</v>
      </c>
      <c r="AA20" s="135"/>
    </row>
    <row r="21" spans="1:27" ht="12" outlineLevel="2" x14ac:dyDescent="0.2">
      <c r="A21" s="141">
        <v>18</v>
      </c>
      <c r="B21" s="142" t="s">
        <v>1760</v>
      </c>
      <c r="C21" s="137" t="s">
        <v>23</v>
      </c>
      <c r="D21" s="137">
        <v>48</v>
      </c>
      <c r="E21" s="144">
        <v>274.51479166666667</v>
      </c>
      <c r="F21" s="138"/>
      <c r="G21" s="138">
        <v>7.0000000000000007E-2</v>
      </c>
      <c r="H21" s="138"/>
      <c r="I21" s="138"/>
      <c r="J21" s="199">
        <f t="shared" si="1"/>
        <v>255.29875625</v>
      </c>
      <c r="K21" s="199">
        <f t="shared" si="2"/>
        <v>12254.3403</v>
      </c>
      <c r="L21" s="139"/>
      <c r="M21" s="199">
        <f t="shared" si="3"/>
        <v>-255.29875625</v>
      </c>
      <c r="N21" s="141" t="s">
        <v>1747</v>
      </c>
      <c r="O21" s="145"/>
      <c r="P21" s="145"/>
      <c r="Q21" s="146"/>
      <c r="S21" s="378" t="s">
        <v>1751</v>
      </c>
      <c r="T21" s="134" t="s">
        <v>1716</v>
      </c>
      <c r="U21" s="135">
        <v>14673.01</v>
      </c>
      <c r="V21" s="135">
        <f t="shared" si="0"/>
        <v>96.53296052631579</v>
      </c>
      <c r="X21" s="378" t="s">
        <v>1761</v>
      </c>
      <c r="Y21" s="134" t="s">
        <v>1716</v>
      </c>
      <c r="Z21" s="135">
        <v>14150.49</v>
      </c>
      <c r="AA21" s="135">
        <f>Z21/Z22</f>
        <v>4716.83</v>
      </c>
    </row>
    <row r="22" spans="1:27" ht="12" outlineLevel="2" x14ac:dyDescent="0.2">
      <c r="A22" s="141">
        <v>19</v>
      </c>
      <c r="B22" s="142" t="s">
        <v>1762</v>
      </c>
      <c r="C22" s="137" t="s">
        <v>23</v>
      </c>
      <c r="D22" s="137">
        <v>64</v>
      </c>
      <c r="E22" s="144">
        <v>497.54671875000003</v>
      </c>
      <c r="F22" s="138"/>
      <c r="G22" s="138">
        <v>7.0000000000000007E-2</v>
      </c>
      <c r="H22" s="138"/>
      <c r="I22" s="138"/>
      <c r="J22" s="199">
        <f t="shared" si="1"/>
        <v>462.7184484375</v>
      </c>
      <c r="K22" s="199">
        <f t="shared" si="2"/>
        <v>29613.9807</v>
      </c>
      <c r="L22" s="139"/>
      <c r="M22" s="199">
        <f t="shared" si="3"/>
        <v>-462.7184484375</v>
      </c>
      <c r="N22" s="141" t="s">
        <v>1747</v>
      </c>
      <c r="O22" s="145"/>
      <c r="P22" s="145"/>
      <c r="Q22" s="146"/>
      <c r="S22" s="379"/>
      <c r="T22" s="134" t="s">
        <v>1719</v>
      </c>
      <c r="U22" s="136">
        <v>152</v>
      </c>
      <c r="V22" s="135"/>
      <c r="X22" s="379"/>
      <c r="Y22" s="134" t="s">
        <v>1719</v>
      </c>
      <c r="Z22" s="136">
        <v>3</v>
      </c>
      <c r="AA22" s="135"/>
    </row>
    <row r="23" spans="1:27" ht="12" outlineLevel="2" x14ac:dyDescent="0.2">
      <c r="A23" s="141">
        <v>20</v>
      </c>
      <c r="B23" s="142" t="s">
        <v>1763</v>
      </c>
      <c r="C23" s="137" t="s">
        <v>23</v>
      </c>
      <c r="D23" s="137">
        <v>24</v>
      </c>
      <c r="E23" s="144">
        <v>583.11666666666667</v>
      </c>
      <c r="F23" s="138"/>
      <c r="G23" s="138">
        <v>7.0000000000000007E-2</v>
      </c>
      <c r="H23" s="138"/>
      <c r="I23" s="138"/>
      <c r="J23" s="199">
        <f t="shared" si="1"/>
        <v>542.29849999999999</v>
      </c>
      <c r="K23" s="199">
        <f t="shared" si="2"/>
        <v>13015.164000000001</v>
      </c>
      <c r="L23" s="139"/>
      <c r="M23" s="199">
        <f t="shared" si="3"/>
        <v>-542.29849999999999</v>
      </c>
      <c r="N23" s="141" t="s">
        <v>1747</v>
      </c>
      <c r="O23" s="145"/>
      <c r="P23" s="145"/>
      <c r="Q23" s="146"/>
      <c r="S23" s="378" t="s">
        <v>1753</v>
      </c>
      <c r="T23" s="134" t="s">
        <v>1716</v>
      </c>
      <c r="U23" s="135">
        <v>3979.67</v>
      </c>
      <c r="V23" s="135">
        <f t="shared" si="0"/>
        <v>124.3646875</v>
      </c>
      <c r="X23" s="378" t="s">
        <v>1764</v>
      </c>
      <c r="Y23" s="134" t="s">
        <v>1716</v>
      </c>
      <c r="Z23" s="135">
        <v>17406.830000000002</v>
      </c>
      <c r="AA23" s="135">
        <f>Z23/Z24</f>
        <v>17406.830000000002</v>
      </c>
    </row>
    <row r="24" spans="1:27" ht="12" outlineLevel="2" x14ac:dyDescent="0.2">
      <c r="A24" s="141">
        <v>21</v>
      </c>
      <c r="B24" s="142" t="s">
        <v>1765</v>
      </c>
      <c r="C24" s="137" t="s">
        <v>23</v>
      </c>
      <c r="D24" s="137">
        <v>25</v>
      </c>
      <c r="E24" s="144">
        <v>122.4</v>
      </c>
      <c r="F24" s="138">
        <v>0.3</v>
      </c>
      <c r="G24" s="138">
        <v>7.0000000000000007E-2</v>
      </c>
      <c r="H24" s="138"/>
      <c r="I24" s="138"/>
      <c r="J24" s="199">
        <f t="shared" si="1"/>
        <v>79.682399999999987</v>
      </c>
      <c r="K24" s="199">
        <f t="shared" si="2"/>
        <v>1992.0599999999997</v>
      </c>
      <c r="L24" s="139"/>
      <c r="M24" s="199">
        <f t="shared" si="3"/>
        <v>-79.682399999999987</v>
      </c>
      <c r="N24" s="141" t="s">
        <v>1735</v>
      </c>
      <c r="O24" s="145"/>
      <c r="P24" s="145"/>
      <c r="Q24" s="146"/>
      <c r="S24" s="379"/>
      <c r="T24" s="134" t="s">
        <v>1719</v>
      </c>
      <c r="U24" s="136">
        <v>32</v>
      </c>
      <c r="V24" s="135"/>
      <c r="X24" s="379"/>
      <c r="Y24" s="134" t="s">
        <v>1719</v>
      </c>
      <c r="Z24" s="136">
        <v>1</v>
      </c>
      <c r="AA24" s="135"/>
    </row>
    <row r="25" spans="1:27" ht="12" outlineLevel="2" x14ac:dyDescent="0.2">
      <c r="A25" s="141">
        <v>22</v>
      </c>
      <c r="B25" s="142" t="s">
        <v>1766</v>
      </c>
      <c r="C25" s="137" t="s">
        <v>23</v>
      </c>
      <c r="D25" s="137">
        <v>75</v>
      </c>
      <c r="E25" s="144">
        <v>116.56666666666666</v>
      </c>
      <c r="F25" s="138">
        <v>0.3</v>
      </c>
      <c r="G25" s="138">
        <v>7.0000000000000007E-2</v>
      </c>
      <c r="H25" s="138"/>
      <c r="I25" s="138"/>
      <c r="J25" s="199">
        <f t="shared" si="1"/>
        <v>75.884899999999988</v>
      </c>
      <c r="K25" s="199">
        <f t="shared" si="2"/>
        <v>5691.3674999999994</v>
      </c>
      <c r="L25" s="139"/>
      <c r="M25" s="199">
        <f t="shared" si="3"/>
        <v>-75.884899999999988</v>
      </c>
      <c r="N25" s="141" t="s">
        <v>1735</v>
      </c>
      <c r="O25" s="145"/>
      <c r="P25" s="145"/>
      <c r="Q25" s="146"/>
      <c r="S25" s="378" t="s">
        <v>1754</v>
      </c>
      <c r="T25" s="134" t="s">
        <v>1716</v>
      </c>
      <c r="U25" s="135">
        <v>1752</v>
      </c>
      <c r="V25" s="135">
        <f t="shared" si="0"/>
        <v>43.8</v>
      </c>
      <c r="X25" s="378" t="s">
        <v>1767</v>
      </c>
      <c r="Y25" s="134" t="s">
        <v>1716</v>
      </c>
      <c r="Z25" s="135">
        <v>23017.99</v>
      </c>
      <c r="AA25" s="135">
        <f>Z25/Z26</f>
        <v>23017.99</v>
      </c>
    </row>
    <row r="26" spans="1:27" ht="12" outlineLevel="2" x14ac:dyDescent="0.2">
      <c r="A26" s="141">
        <v>23</v>
      </c>
      <c r="B26" s="142" t="s">
        <v>1768</v>
      </c>
      <c r="C26" s="137" t="s">
        <v>23</v>
      </c>
      <c r="D26" s="137">
        <v>1080</v>
      </c>
      <c r="E26" s="144">
        <v>4.5374999999999996</v>
      </c>
      <c r="F26" s="138"/>
      <c r="G26" s="138">
        <v>7.0000000000000007E-2</v>
      </c>
      <c r="H26" s="138"/>
      <c r="I26" s="138"/>
      <c r="J26" s="199">
        <f t="shared" si="1"/>
        <v>4.2198749999999992</v>
      </c>
      <c r="K26" s="199">
        <f t="shared" si="2"/>
        <v>4557.4649999999992</v>
      </c>
      <c r="L26" s="139"/>
      <c r="M26" s="199">
        <f t="shared" si="3"/>
        <v>-4.2198749999999992</v>
      </c>
      <c r="N26" s="141" t="s">
        <v>1747</v>
      </c>
      <c r="O26" s="145"/>
      <c r="P26" s="145"/>
      <c r="Q26" s="146"/>
      <c r="S26" s="379"/>
      <c r="T26" s="134" t="s">
        <v>1719</v>
      </c>
      <c r="U26" s="136">
        <v>40</v>
      </c>
      <c r="V26" s="135"/>
      <c r="X26" s="379"/>
      <c r="Y26" s="134" t="s">
        <v>1719</v>
      </c>
      <c r="Z26" s="136">
        <v>1</v>
      </c>
      <c r="AA26" s="135"/>
    </row>
    <row r="27" spans="1:27" ht="12" outlineLevel="2" x14ac:dyDescent="0.2">
      <c r="A27" s="141">
        <v>24</v>
      </c>
      <c r="B27" s="142" t="s">
        <v>1769</v>
      </c>
      <c r="C27" s="137" t="s">
        <v>23</v>
      </c>
      <c r="D27" s="137">
        <v>2640</v>
      </c>
      <c r="E27" s="144">
        <v>6.0429280303030302</v>
      </c>
      <c r="F27" s="138"/>
      <c r="G27" s="138">
        <v>7.0000000000000007E-2</v>
      </c>
      <c r="H27" s="138"/>
      <c r="I27" s="138"/>
      <c r="J27" s="199">
        <f t="shared" si="1"/>
        <v>5.6199230681818175</v>
      </c>
      <c r="K27" s="199">
        <f t="shared" si="2"/>
        <v>14836.596899999999</v>
      </c>
      <c r="L27" s="139"/>
      <c r="M27" s="199">
        <f t="shared" si="3"/>
        <v>-5.6199230681818175</v>
      </c>
      <c r="N27" s="141" t="s">
        <v>1747</v>
      </c>
      <c r="O27" s="145"/>
      <c r="P27" s="145"/>
      <c r="Q27" s="146"/>
      <c r="S27" s="378" t="s">
        <v>1756</v>
      </c>
      <c r="T27" s="134" t="s">
        <v>1716</v>
      </c>
      <c r="U27" s="135">
        <v>53262.94</v>
      </c>
      <c r="V27" s="135">
        <f t="shared" si="0"/>
        <v>166.4466875</v>
      </c>
      <c r="X27" s="378" t="s">
        <v>1770</v>
      </c>
      <c r="Y27" s="134" t="s">
        <v>1716</v>
      </c>
      <c r="Z27" s="135">
        <v>53574.5</v>
      </c>
      <c r="AA27" s="135">
        <f>Z27/Z28</f>
        <v>10714.9</v>
      </c>
    </row>
    <row r="28" spans="1:27" ht="12" outlineLevel="2" x14ac:dyDescent="0.2">
      <c r="A28" s="141">
        <v>25</v>
      </c>
      <c r="B28" s="142" t="s">
        <v>1771</v>
      </c>
      <c r="C28" s="137" t="s">
        <v>23</v>
      </c>
      <c r="D28" s="137">
        <v>4230</v>
      </c>
      <c r="E28" s="144">
        <v>2.6743049645390071</v>
      </c>
      <c r="F28" s="138"/>
      <c r="G28" s="138">
        <v>7.0000000000000007E-2</v>
      </c>
      <c r="H28" s="138"/>
      <c r="I28" s="138"/>
      <c r="J28" s="199">
        <f t="shared" si="1"/>
        <v>2.4871036170212766</v>
      </c>
      <c r="K28" s="199">
        <f t="shared" si="2"/>
        <v>10520.4483</v>
      </c>
      <c r="L28" s="139"/>
      <c r="M28" s="199">
        <f t="shared" si="3"/>
        <v>-2.4871036170212766</v>
      </c>
      <c r="N28" s="141" t="s">
        <v>1747</v>
      </c>
      <c r="O28" s="145"/>
      <c r="P28" s="145"/>
      <c r="Q28" s="146"/>
      <c r="S28" s="379"/>
      <c r="T28" s="134" t="s">
        <v>1719</v>
      </c>
      <c r="U28" s="136">
        <v>320</v>
      </c>
      <c r="V28" s="135"/>
      <c r="X28" s="379"/>
      <c r="Y28" s="134" t="s">
        <v>1719</v>
      </c>
      <c r="Z28" s="136">
        <v>5</v>
      </c>
      <c r="AA28" s="135"/>
    </row>
    <row r="29" spans="1:27" ht="12" outlineLevel="2" x14ac:dyDescent="0.2">
      <c r="A29" s="141">
        <v>26</v>
      </c>
      <c r="B29" s="142" t="s">
        <v>1772</v>
      </c>
      <c r="C29" s="137" t="s">
        <v>23</v>
      </c>
      <c r="D29" s="137">
        <v>1</v>
      </c>
      <c r="E29" s="144">
        <v>10000</v>
      </c>
      <c r="F29" s="138">
        <v>0.3</v>
      </c>
      <c r="G29" s="138">
        <v>7.0000000000000007E-2</v>
      </c>
      <c r="H29" s="138"/>
      <c r="I29" s="138"/>
      <c r="J29" s="199">
        <f t="shared" si="1"/>
        <v>6510</v>
      </c>
      <c r="K29" s="199">
        <f t="shared" si="2"/>
        <v>6510</v>
      </c>
      <c r="L29" s="139"/>
      <c r="M29" s="199">
        <f t="shared" si="3"/>
        <v>-6510</v>
      </c>
      <c r="N29" s="141" t="s">
        <v>1735</v>
      </c>
      <c r="O29" s="145"/>
      <c r="P29" s="145"/>
      <c r="Q29" s="146"/>
      <c r="S29" s="378" t="s">
        <v>1757</v>
      </c>
      <c r="T29" s="134" t="s">
        <v>1716</v>
      </c>
      <c r="U29" s="135">
        <v>5026.99</v>
      </c>
      <c r="V29" s="135">
        <f t="shared" si="0"/>
        <v>314.18687499999999</v>
      </c>
      <c r="X29" s="378" t="s">
        <v>1773</v>
      </c>
      <c r="Y29" s="134" t="s">
        <v>1716</v>
      </c>
      <c r="Z29" s="135">
        <v>14969.57</v>
      </c>
      <c r="AA29" s="135">
        <f>Z29/Z30</f>
        <v>7484.7849999999999</v>
      </c>
    </row>
    <row r="30" spans="1:27" ht="12" outlineLevel="2" x14ac:dyDescent="0.2">
      <c r="A30" s="141">
        <v>27</v>
      </c>
      <c r="B30" s="142" t="s">
        <v>1774</v>
      </c>
      <c r="C30" s="137" t="s">
        <v>23</v>
      </c>
      <c r="D30" s="137">
        <v>1</v>
      </c>
      <c r="E30" s="144">
        <v>3000</v>
      </c>
      <c r="F30" s="138"/>
      <c r="G30" s="138"/>
      <c r="H30" s="138"/>
      <c r="I30" s="138" t="s">
        <v>1744</v>
      </c>
      <c r="J30" s="199">
        <f>E30</f>
        <v>3000</v>
      </c>
      <c r="K30" s="199">
        <f t="shared" si="2"/>
        <v>3000</v>
      </c>
      <c r="L30" s="139"/>
      <c r="M30" s="199">
        <f t="shared" si="3"/>
        <v>-3000</v>
      </c>
      <c r="N30" s="141" t="s">
        <v>1735</v>
      </c>
      <c r="O30" s="145" t="s">
        <v>101</v>
      </c>
      <c r="P30" s="201">
        <v>45900</v>
      </c>
      <c r="Q30" s="146"/>
      <c r="S30" s="379"/>
      <c r="T30" s="134" t="s">
        <v>1719</v>
      </c>
      <c r="U30" s="136">
        <v>16</v>
      </c>
      <c r="V30" s="135"/>
      <c r="X30" s="379"/>
      <c r="Y30" s="134" t="s">
        <v>1719</v>
      </c>
      <c r="Z30" s="136">
        <v>2</v>
      </c>
      <c r="AA30" s="135"/>
    </row>
    <row r="31" spans="1:27" ht="12" outlineLevel="2" x14ac:dyDescent="0.2">
      <c r="A31" s="141">
        <v>28</v>
      </c>
      <c r="B31" s="142" t="s">
        <v>1775</v>
      </c>
      <c r="C31" s="137" t="s">
        <v>23</v>
      </c>
      <c r="D31" s="137">
        <v>1</v>
      </c>
      <c r="E31" s="144">
        <v>4000</v>
      </c>
      <c r="F31" s="138"/>
      <c r="G31" s="138"/>
      <c r="H31" s="138"/>
      <c r="I31" s="138" t="s">
        <v>1744</v>
      </c>
      <c r="J31" s="199">
        <f>E31</f>
        <v>4000</v>
      </c>
      <c r="K31" s="199">
        <f t="shared" si="2"/>
        <v>4000</v>
      </c>
      <c r="L31" s="139"/>
      <c r="M31" s="199">
        <f t="shared" si="3"/>
        <v>-4000</v>
      </c>
      <c r="N31" s="141" t="s">
        <v>1735</v>
      </c>
      <c r="O31" s="145" t="s">
        <v>101</v>
      </c>
      <c r="P31" s="201">
        <v>45900</v>
      </c>
      <c r="Q31" s="146"/>
      <c r="S31" s="378" t="s">
        <v>1759</v>
      </c>
      <c r="T31" s="134" t="s">
        <v>1716</v>
      </c>
      <c r="U31" s="135">
        <v>2275.3200000000002</v>
      </c>
      <c r="V31" s="135">
        <f t="shared" si="0"/>
        <v>284.41500000000002</v>
      </c>
      <c r="X31" s="378" t="s">
        <v>1776</v>
      </c>
      <c r="Y31" s="134" t="s">
        <v>1716</v>
      </c>
      <c r="Z31" s="135">
        <v>82701.63</v>
      </c>
      <c r="AA31" s="135">
        <f>Z31/Z32</f>
        <v>7518.3300000000008</v>
      </c>
    </row>
    <row r="32" spans="1:27" ht="12" outlineLevel="2" x14ac:dyDescent="0.2">
      <c r="A32" s="141">
        <v>29</v>
      </c>
      <c r="B32" s="142" t="s">
        <v>1777</v>
      </c>
      <c r="C32" s="137" t="s">
        <v>23</v>
      </c>
      <c r="D32" s="137">
        <v>2</v>
      </c>
      <c r="E32" s="144">
        <v>7122.8850000000002</v>
      </c>
      <c r="F32" s="138"/>
      <c r="G32" s="138">
        <v>7.0000000000000007E-2</v>
      </c>
      <c r="H32" s="138"/>
      <c r="I32" s="138"/>
      <c r="J32" s="199">
        <f t="shared" si="1"/>
        <v>6624.28305</v>
      </c>
      <c r="K32" s="199">
        <f t="shared" si="2"/>
        <v>13248.5661</v>
      </c>
      <c r="L32" s="139"/>
      <c r="M32" s="199">
        <f t="shared" si="3"/>
        <v>-6624.28305</v>
      </c>
      <c r="N32" s="141" t="s">
        <v>1747</v>
      </c>
      <c r="O32" s="145"/>
      <c r="P32" s="145"/>
      <c r="Q32" s="146"/>
      <c r="S32" s="379"/>
      <c r="T32" s="134" t="s">
        <v>1719</v>
      </c>
      <c r="U32" s="136">
        <v>8</v>
      </c>
      <c r="V32" s="135"/>
      <c r="X32" s="379"/>
      <c r="Y32" s="134" t="s">
        <v>1719</v>
      </c>
      <c r="Z32" s="136">
        <v>11</v>
      </c>
      <c r="AA32" s="135"/>
    </row>
    <row r="33" spans="1:27" ht="12" outlineLevel="2" x14ac:dyDescent="0.2">
      <c r="A33" s="141">
        <v>30</v>
      </c>
      <c r="B33" s="142" t="s">
        <v>1778</v>
      </c>
      <c r="C33" s="137" t="s">
        <v>23</v>
      </c>
      <c r="D33" s="137">
        <v>1</v>
      </c>
      <c r="E33" s="144">
        <v>9133.77</v>
      </c>
      <c r="F33" s="138"/>
      <c r="G33" s="138">
        <v>7.0000000000000007E-2</v>
      </c>
      <c r="H33" s="138"/>
      <c r="I33" s="138"/>
      <c r="J33" s="199">
        <f t="shared" si="1"/>
        <v>8494.4061000000002</v>
      </c>
      <c r="K33" s="199">
        <f t="shared" si="2"/>
        <v>8494.4061000000002</v>
      </c>
      <c r="L33" s="139"/>
      <c r="M33" s="199">
        <f t="shared" si="3"/>
        <v>-8494.4061000000002</v>
      </c>
      <c r="N33" s="141" t="s">
        <v>1747</v>
      </c>
      <c r="O33" s="145"/>
      <c r="P33" s="145"/>
      <c r="Q33" s="146"/>
      <c r="S33" s="378" t="s">
        <v>1760</v>
      </c>
      <c r="T33" s="134" t="s">
        <v>1716</v>
      </c>
      <c r="U33" s="135">
        <v>13176.71</v>
      </c>
      <c r="V33" s="135">
        <f t="shared" si="0"/>
        <v>274.51479166666667</v>
      </c>
      <c r="X33" s="378" t="s">
        <v>1779</v>
      </c>
      <c r="Y33" s="134" t="s">
        <v>1716</v>
      </c>
      <c r="Z33" s="135">
        <v>122214.99</v>
      </c>
      <c r="AA33" s="135">
        <f>Z33/Z34</f>
        <v>40738.33</v>
      </c>
    </row>
    <row r="34" spans="1:27" ht="12" outlineLevel="2" x14ac:dyDescent="0.2">
      <c r="A34" s="141">
        <v>31</v>
      </c>
      <c r="B34" s="142" t="s">
        <v>1780</v>
      </c>
      <c r="C34" s="137" t="s">
        <v>23</v>
      </c>
      <c r="D34" s="137">
        <v>1</v>
      </c>
      <c r="E34" s="144">
        <v>1457.7</v>
      </c>
      <c r="F34" s="138"/>
      <c r="G34" s="138">
        <v>7.0000000000000007E-2</v>
      </c>
      <c r="H34" s="138"/>
      <c r="I34" s="138"/>
      <c r="J34" s="199">
        <f t="shared" si="1"/>
        <v>1355.6610000000001</v>
      </c>
      <c r="K34" s="199">
        <f t="shared" si="2"/>
        <v>1355.6610000000001</v>
      </c>
      <c r="L34" s="139"/>
      <c r="M34" s="199">
        <f t="shared" si="3"/>
        <v>-1355.6610000000001</v>
      </c>
      <c r="N34" s="141" t="s">
        <v>1747</v>
      </c>
      <c r="O34" s="145"/>
      <c r="P34" s="145"/>
      <c r="Q34" s="146"/>
      <c r="S34" s="379"/>
      <c r="T34" s="134" t="s">
        <v>1719</v>
      </c>
      <c r="U34" s="136">
        <v>48</v>
      </c>
      <c r="V34" s="135"/>
      <c r="X34" s="379"/>
      <c r="Y34" s="134" t="s">
        <v>1719</v>
      </c>
      <c r="Z34" s="136">
        <v>3</v>
      </c>
      <c r="AA34" s="135"/>
    </row>
    <row r="35" spans="1:27" ht="12" outlineLevel="2" x14ac:dyDescent="0.2">
      <c r="A35" s="141">
        <v>32</v>
      </c>
      <c r="B35" s="142" t="s">
        <v>1781</v>
      </c>
      <c r="C35" s="137" t="s">
        <v>23</v>
      </c>
      <c r="D35" s="137">
        <v>1</v>
      </c>
      <c r="E35" s="144">
        <v>20754.79</v>
      </c>
      <c r="F35" s="138"/>
      <c r="G35" s="138">
        <v>7.0000000000000007E-2</v>
      </c>
      <c r="H35" s="138"/>
      <c r="I35" s="138"/>
      <c r="J35" s="199">
        <f t="shared" si="1"/>
        <v>19301.954699999998</v>
      </c>
      <c r="K35" s="199">
        <f t="shared" si="2"/>
        <v>19301.954699999998</v>
      </c>
      <c r="L35" s="139"/>
      <c r="M35" s="199">
        <f t="shared" si="3"/>
        <v>-19301.954699999998</v>
      </c>
      <c r="N35" s="141" t="s">
        <v>1747</v>
      </c>
      <c r="O35" s="145"/>
      <c r="P35" s="145"/>
      <c r="Q35" s="146"/>
      <c r="S35" s="378" t="s">
        <v>1762</v>
      </c>
      <c r="T35" s="134" t="s">
        <v>1716</v>
      </c>
      <c r="U35" s="135">
        <v>31842.99</v>
      </c>
      <c r="V35" s="135">
        <f t="shared" si="0"/>
        <v>497.54671875000003</v>
      </c>
      <c r="X35" s="378" t="s">
        <v>1782</v>
      </c>
      <c r="Y35" s="134" t="s">
        <v>1716</v>
      </c>
      <c r="Z35" s="135">
        <v>2448.21</v>
      </c>
      <c r="AA35" s="135">
        <f>Z35/Z36</f>
        <v>2448.21</v>
      </c>
    </row>
    <row r="36" spans="1:27" ht="12" outlineLevel="2" x14ac:dyDescent="0.2">
      <c r="A36" s="141">
        <v>33</v>
      </c>
      <c r="B36" s="142" t="s">
        <v>1783</v>
      </c>
      <c r="C36" s="137" t="s">
        <v>23</v>
      </c>
      <c r="D36" s="137">
        <v>1</v>
      </c>
      <c r="E36" s="144">
        <v>16444.93</v>
      </c>
      <c r="F36" s="138"/>
      <c r="G36" s="138">
        <v>7.0000000000000007E-2</v>
      </c>
      <c r="H36" s="138"/>
      <c r="I36" s="138"/>
      <c r="J36" s="199">
        <f t="shared" si="1"/>
        <v>15293.784899999999</v>
      </c>
      <c r="K36" s="199">
        <f t="shared" si="2"/>
        <v>15293.784899999999</v>
      </c>
      <c r="L36" s="139"/>
      <c r="M36" s="199">
        <f t="shared" si="3"/>
        <v>-15293.784899999999</v>
      </c>
      <c r="N36" s="141" t="s">
        <v>1747</v>
      </c>
      <c r="O36" s="145"/>
      <c r="P36" s="145"/>
      <c r="Q36" s="146"/>
      <c r="S36" s="379"/>
      <c r="T36" s="134" t="s">
        <v>1719</v>
      </c>
      <c r="U36" s="136">
        <v>64</v>
      </c>
      <c r="V36" s="135"/>
      <c r="X36" s="379"/>
      <c r="Y36" s="134" t="s">
        <v>1719</v>
      </c>
      <c r="Z36" s="136">
        <v>1</v>
      </c>
      <c r="AA36" s="135"/>
    </row>
    <row r="37" spans="1:27" ht="12" outlineLevel="2" x14ac:dyDescent="0.2">
      <c r="A37" s="141">
        <v>34</v>
      </c>
      <c r="B37" s="142" t="s">
        <v>1784</v>
      </c>
      <c r="C37" s="137" t="s">
        <v>23</v>
      </c>
      <c r="D37" s="137">
        <v>1</v>
      </c>
      <c r="E37" s="144">
        <v>7612.56</v>
      </c>
      <c r="F37" s="138"/>
      <c r="G37" s="138">
        <v>7.0000000000000007E-2</v>
      </c>
      <c r="H37" s="138"/>
      <c r="I37" s="138"/>
      <c r="J37" s="199">
        <f t="shared" si="1"/>
        <v>7079.6808000000001</v>
      </c>
      <c r="K37" s="199">
        <f t="shared" si="2"/>
        <v>7079.6808000000001</v>
      </c>
      <c r="L37" s="139"/>
      <c r="M37" s="199">
        <f t="shared" si="3"/>
        <v>-7079.6808000000001</v>
      </c>
      <c r="N37" s="141" t="s">
        <v>1747</v>
      </c>
      <c r="O37" s="145"/>
      <c r="P37" s="145"/>
      <c r="Q37" s="146"/>
      <c r="S37" s="378" t="s">
        <v>1763</v>
      </c>
      <c r="T37" s="134" t="s">
        <v>1716</v>
      </c>
      <c r="U37" s="135">
        <v>13994.8</v>
      </c>
      <c r="V37" s="135">
        <f t="shared" si="0"/>
        <v>583.11666666666667</v>
      </c>
      <c r="X37" s="378" t="s">
        <v>1785</v>
      </c>
      <c r="Y37" s="134" t="s">
        <v>1716</v>
      </c>
      <c r="Z37" s="135">
        <v>103090.49</v>
      </c>
      <c r="AA37" s="135">
        <f>Z37/Z38</f>
        <v>103090.49</v>
      </c>
    </row>
    <row r="38" spans="1:27" ht="11.45" customHeight="1" outlineLevel="2" x14ac:dyDescent="0.2">
      <c r="A38" s="141">
        <v>35</v>
      </c>
      <c r="B38" s="148" t="s">
        <v>1786</v>
      </c>
      <c r="C38" s="137" t="s">
        <v>23</v>
      </c>
      <c r="D38" s="137">
        <v>18</v>
      </c>
      <c r="E38" s="144">
        <v>480.83333333333331</v>
      </c>
      <c r="F38" s="138"/>
      <c r="G38" s="138">
        <v>7.0000000000000007E-2</v>
      </c>
      <c r="H38" s="138"/>
      <c r="I38" s="138"/>
      <c r="J38" s="199">
        <f t="shared" si="1"/>
        <v>447.17499999999995</v>
      </c>
      <c r="K38" s="199">
        <f t="shared" si="2"/>
        <v>8049.15</v>
      </c>
      <c r="L38" s="139"/>
      <c r="M38" s="199">
        <f t="shared" si="3"/>
        <v>-447.17499999999995</v>
      </c>
      <c r="N38" s="141" t="s">
        <v>1747</v>
      </c>
      <c r="O38" s="145"/>
      <c r="P38" s="145"/>
      <c r="Q38" s="146"/>
      <c r="S38" s="379"/>
      <c r="T38" s="134" t="s">
        <v>1719</v>
      </c>
      <c r="U38" s="136">
        <v>24</v>
      </c>
      <c r="V38" s="135"/>
      <c r="X38" s="379"/>
      <c r="Y38" s="134" t="s">
        <v>1719</v>
      </c>
      <c r="Z38" s="136">
        <v>1</v>
      </c>
      <c r="AA38" s="135"/>
    </row>
    <row r="39" spans="1:27" ht="12" outlineLevel="2" x14ac:dyDescent="0.2">
      <c r="A39" s="141">
        <v>36</v>
      </c>
      <c r="B39" s="142" t="s">
        <v>1787</v>
      </c>
      <c r="C39" s="137" t="s">
        <v>23</v>
      </c>
      <c r="D39" s="137">
        <v>9</v>
      </c>
      <c r="E39" s="144">
        <v>450.83333333333331</v>
      </c>
      <c r="F39" s="138"/>
      <c r="G39" s="138">
        <v>7.0000000000000007E-2</v>
      </c>
      <c r="H39" s="138"/>
      <c r="I39" s="138"/>
      <c r="J39" s="199">
        <f t="shared" si="1"/>
        <v>419.27499999999998</v>
      </c>
      <c r="K39" s="199">
        <f t="shared" si="2"/>
        <v>3773.4749999999999</v>
      </c>
      <c r="L39" s="139"/>
      <c r="M39" s="199">
        <f t="shared" si="3"/>
        <v>-419.27499999999998</v>
      </c>
      <c r="N39" s="141" t="s">
        <v>1747</v>
      </c>
      <c r="O39" s="145"/>
      <c r="P39" s="145"/>
      <c r="Q39" s="146"/>
      <c r="S39" s="378" t="s">
        <v>1765</v>
      </c>
      <c r="T39" s="134" t="s">
        <v>1716</v>
      </c>
      <c r="U39" s="135">
        <v>3060</v>
      </c>
      <c r="V39" s="135">
        <f t="shared" si="0"/>
        <v>122.4</v>
      </c>
      <c r="X39" s="378" t="s">
        <v>1788</v>
      </c>
      <c r="Y39" s="134" t="s">
        <v>1716</v>
      </c>
      <c r="Z39" s="135">
        <v>5630</v>
      </c>
      <c r="AA39" s="135">
        <f>Z39/Z40</f>
        <v>5630</v>
      </c>
    </row>
    <row r="40" spans="1:27" ht="12" outlineLevel="2" x14ac:dyDescent="0.2">
      <c r="A40" s="141">
        <v>37</v>
      </c>
      <c r="B40" s="142" t="s">
        <v>1789</v>
      </c>
      <c r="C40" s="137" t="s">
        <v>23</v>
      </c>
      <c r="D40" s="137">
        <v>1</v>
      </c>
      <c r="E40" s="144">
        <v>683.7</v>
      </c>
      <c r="F40" s="138"/>
      <c r="G40" s="138"/>
      <c r="H40" s="138">
        <v>0.5</v>
      </c>
      <c r="I40" s="138"/>
      <c r="J40" s="199">
        <f t="shared" si="1"/>
        <v>341.85</v>
      </c>
      <c r="K40" s="199">
        <f t="shared" si="2"/>
        <v>341.85</v>
      </c>
      <c r="L40" s="139"/>
      <c r="M40" s="199">
        <f t="shared" si="3"/>
        <v>-341.85</v>
      </c>
      <c r="N40" s="141" t="s">
        <v>1735</v>
      </c>
      <c r="O40" s="145"/>
      <c r="P40" s="145"/>
      <c r="Q40" s="146"/>
      <c r="S40" s="379"/>
      <c r="T40" s="134" t="s">
        <v>1719</v>
      </c>
      <c r="U40" s="136">
        <v>25</v>
      </c>
      <c r="V40" s="135"/>
      <c r="X40" s="379"/>
      <c r="Y40" s="134" t="s">
        <v>1719</v>
      </c>
      <c r="Z40" s="136">
        <v>1</v>
      </c>
      <c r="AA40" s="135"/>
    </row>
    <row r="41" spans="1:27" ht="12" outlineLevel="2" x14ac:dyDescent="0.2">
      <c r="A41" s="141">
        <v>38</v>
      </c>
      <c r="B41" s="142" t="s">
        <v>1758</v>
      </c>
      <c r="C41" s="137" t="s">
        <v>23</v>
      </c>
      <c r="D41" s="137">
        <v>1</v>
      </c>
      <c r="E41" s="144">
        <v>1999.4466666666667</v>
      </c>
      <c r="F41" s="138"/>
      <c r="G41" s="138"/>
      <c r="H41" s="138"/>
      <c r="I41" s="138" t="s">
        <v>1744</v>
      </c>
      <c r="J41" s="199">
        <f>E41</f>
        <v>1999.4466666666667</v>
      </c>
      <c r="K41" s="199">
        <f t="shared" si="2"/>
        <v>1999.4466666666667</v>
      </c>
      <c r="L41" s="139"/>
      <c r="M41" s="199">
        <f t="shared" si="3"/>
        <v>-1999.4466666666667</v>
      </c>
      <c r="N41" s="141" t="s">
        <v>1735</v>
      </c>
      <c r="O41" s="145" t="s">
        <v>101</v>
      </c>
      <c r="P41" s="201">
        <v>45900</v>
      </c>
      <c r="Q41" s="146"/>
      <c r="S41" s="378" t="s">
        <v>1766</v>
      </c>
      <c r="T41" s="134" t="s">
        <v>1716</v>
      </c>
      <c r="U41" s="135">
        <v>8742.5</v>
      </c>
      <c r="V41" s="135">
        <f t="shared" si="0"/>
        <v>116.56666666666666</v>
      </c>
      <c r="X41" s="378" t="s">
        <v>182</v>
      </c>
      <c r="Y41" s="134" t="s">
        <v>1716</v>
      </c>
      <c r="Z41" s="135">
        <v>20870.400000000001</v>
      </c>
      <c r="AA41" s="135">
        <f>Z41/Z42</f>
        <v>2087.04</v>
      </c>
    </row>
    <row r="42" spans="1:27" ht="12" outlineLevel="2" x14ac:dyDescent="0.2">
      <c r="A42" s="141">
        <v>39</v>
      </c>
      <c r="B42" s="142" t="s">
        <v>1790</v>
      </c>
      <c r="C42" s="137" t="s">
        <v>23</v>
      </c>
      <c r="D42" s="137">
        <v>2</v>
      </c>
      <c r="E42" s="144">
        <v>6100</v>
      </c>
      <c r="F42" s="138"/>
      <c r="G42" s="138"/>
      <c r="H42" s="138"/>
      <c r="I42" s="138" t="s">
        <v>1744</v>
      </c>
      <c r="J42" s="199">
        <f>E42</f>
        <v>6100</v>
      </c>
      <c r="K42" s="199">
        <f t="shared" si="2"/>
        <v>12200</v>
      </c>
      <c r="L42" s="139"/>
      <c r="M42" s="199">
        <f t="shared" si="3"/>
        <v>-6100</v>
      </c>
      <c r="N42" s="141" t="s">
        <v>1735</v>
      </c>
      <c r="O42" s="145" t="s">
        <v>101</v>
      </c>
      <c r="P42" s="201">
        <v>45900</v>
      </c>
      <c r="Q42" s="146"/>
      <c r="S42" s="379"/>
      <c r="T42" s="134" t="s">
        <v>1719</v>
      </c>
      <c r="U42" s="136">
        <v>75</v>
      </c>
      <c r="V42" s="135"/>
      <c r="X42" s="379"/>
      <c r="Y42" s="134" t="s">
        <v>1719</v>
      </c>
      <c r="Z42" s="136">
        <v>10</v>
      </c>
      <c r="AA42" s="135"/>
    </row>
    <row r="43" spans="1:27" ht="12" outlineLevel="2" x14ac:dyDescent="0.2">
      <c r="A43" s="141">
        <v>40</v>
      </c>
      <c r="B43" s="142" t="s">
        <v>1791</v>
      </c>
      <c r="C43" s="137" t="s">
        <v>23</v>
      </c>
      <c r="D43" s="137">
        <v>1</v>
      </c>
      <c r="E43" s="144">
        <v>541.66</v>
      </c>
      <c r="F43" s="138">
        <v>0.3</v>
      </c>
      <c r="G43" s="138">
        <v>7.0000000000000007E-2</v>
      </c>
      <c r="H43" s="138"/>
      <c r="I43" s="138"/>
      <c r="J43" s="199">
        <f t="shared" si="1"/>
        <v>352.62065999999993</v>
      </c>
      <c r="K43" s="199">
        <f t="shared" si="2"/>
        <v>352.62065999999993</v>
      </c>
      <c r="L43" s="139"/>
      <c r="M43" s="199">
        <f t="shared" si="3"/>
        <v>-352.62065999999993</v>
      </c>
      <c r="N43" s="141" t="s">
        <v>1735</v>
      </c>
      <c r="O43" s="145"/>
      <c r="P43" s="145"/>
      <c r="Q43" s="146"/>
      <c r="S43" s="378" t="s">
        <v>1768</v>
      </c>
      <c r="T43" s="134" t="s">
        <v>1716</v>
      </c>
      <c r="U43" s="135">
        <v>4900.5</v>
      </c>
      <c r="V43" s="135">
        <f t="shared" si="0"/>
        <v>4.5374999999999996</v>
      </c>
      <c r="X43" s="378" t="s">
        <v>1792</v>
      </c>
      <c r="Y43" s="134" t="s">
        <v>1716</v>
      </c>
      <c r="Z43" s="135">
        <v>3360</v>
      </c>
      <c r="AA43" s="135">
        <f>Z43/Z44</f>
        <v>3360</v>
      </c>
    </row>
    <row r="44" spans="1:27" ht="12" outlineLevel="2" x14ac:dyDescent="0.2">
      <c r="A44" s="141">
        <v>41</v>
      </c>
      <c r="B44" s="142" t="s">
        <v>1793</v>
      </c>
      <c r="C44" s="137" t="s">
        <v>23</v>
      </c>
      <c r="D44" s="137">
        <v>68</v>
      </c>
      <c r="E44" s="144">
        <v>18.03</v>
      </c>
      <c r="F44" s="138"/>
      <c r="G44" s="138">
        <v>7.0000000000000007E-2</v>
      </c>
      <c r="H44" s="138"/>
      <c r="I44" s="138"/>
      <c r="J44" s="199">
        <f t="shared" si="1"/>
        <v>16.767900000000001</v>
      </c>
      <c r="K44" s="199">
        <f t="shared" si="2"/>
        <v>1140.2172</v>
      </c>
      <c r="L44" s="139"/>
      <c r="M44" s="199">
        <f t="shared" si="3"/>
        <v>-16.767900000000001</v>
      </c>
      <c r="N44" s="141" t="s">
        <v>1734</v>
      </c>
      <c r="O44" s="145"/>
      <c r="P44" s="145"/>
      <c r="Q44" s="146"/>
      <c r="S44" s="379"/>
      <c r="T44" s="134" t="s">
        <v>1719</v>
      </c>
      <c r="U44" s="147">
        <v>1080</v>
      </c>
      <c r="V44" s="135"/>
      <c r="X44" s="379"/>
      <c r="Y44" s="134" t="s">
        <v>1719</v>
      </c>
      <c r="Z44" s="136">
        <v>1</v>
      </c>
      <c r="AA44" s="135"/>
    </row>
    <row r="45" spans="1:27" ht="12" outlineLevel="2" x14ac:dyDescent="0.2">
      <c r="A45" s="141">
        <v>42</v>
      </c>
      <c r="B45" s="142" t="s">
        <v>1794</v>
      </c>
      <c r="C45" s="137" t="s">
        <v>23</v>
      </c>
      <c r="D45" s="137">
        <v>1</v>
      </c>
      <c r="E45" s="144">
        <v>6000</v>
      </c>
      <c r="F45" s="138"/>
      <c r="G45" s="138">
        <v>7.0000000000000007E-2</v>
      </c>
      <c r="H45" s="138"/>
      <c r="I45" s="138"/>
      <c r="J45" s="199">
        <f t="shared" si="1"/>
        <v>5580</v>
      </c>
      <c r="K45" s="199">
        <f t="shared" si="2"/>
        <v>5580</v>
      </c>
      <c r="L45" s="139"/>
      <c r="M45" s="199">
        <f t="shared" si="3"/>
        <v>-5580</v>
      </c>
      <c r="N45" s="141" t="s">
        <v>1734</v>
      </c>
      <c r="O45" s="145"/>
      <c r="P45" s="145"/>
      <c r="Q45" s="146"/>
      <c r="S45" s="378" t="s">
        <v>1769</v>
      </c>
      <c r="T45" s="134" t="s">
        <v>1716</v>
      </c>
      <c r="U45" s="135">
        <v>15953.33</v>
      </c>
      <c r="V45" s="135">
        <f t="shared" si="0"/>
        <v>6.0429280303030302</v>
      </c>
      <c r="X45" s="378" t="s">
        <v>1795</v>
      </c>
      <c r="Y45" s="134" t="s">
        <v>1716</v>
      </c>
      <c r="Z45" s="135">
        <v>3360</v>
      </c>
      <c r="AA45" s="135">
        <f>Z45/Z46</f>
        <v>3360</v>
      </c>
    </row>
    <row r="46" spans="1:27" ht="12" outlineLevel="2" x14ac:dyDescent="0.2">
      <c r="A46" s="141">
        <v>43</v>
      </c>
      <c r="B46" s="142" t="s">
        <v>1796</v>
      </c>
      <c r="C46" s="137" t="s">
        <v>23</v>
      </c>
      <c r="D46" s="137">
        <v>1</v>
      </c>
      <c r="E46" s="144">
        <v>5000</v>
      </c>
      <c r="F46" s="138"/>
      <c r="G46" s="138"/>
      <c r="H46" s="138"/>
      <c r="I46" s="138" t="s">
        <v>1744</v>
      </c>
      <c r="J46" s="199">
        <f>E46</f>
        <v>5000</v>
      </c>
      <c r="K46" s="199">
        <f t="shared" si="2"/>
        <v>5000</v>
      </c>
      <c r="L46" s="139"/>
      <c r="M46" s="199">
        <f t="shared" si="3"/>
        <v>-5000</v>
      </c>
      <c r="N46" s="141" t="s">
        <v>1735</v>
      </c>
      <c r="O46" s="145" t="s">
        <v>101</v>
      </c>
      <c r="P46" s="201">
        <v>45900</v>
      </c>
      <c r="Q46" s="146"/>
      <c r="S46" s="379"/>
      <c r="T46" s="134" t="s">
        <v>1719</v>
      </c>
      <c r="U46" s="147">
        <v>2640</v>
      </c>
      <c r="V46" s="135"/>
      <c r="X46" s="379"/>
      <c r="Y46" s="134" t="s">
        <v>1719</v>
      </c>
      <c r="Z46" s="136">
        <v>1</v>
      </c>
      <c r="AA46" s="135"/>
    </row>
    <row r="47" spans="1:27" ht="12" outlineLevel="2" x14ac:dyDescent="0.2">
      <c r="A47" s="141">
        <v>44</v>
      </c>
      <c r="B47" s="142" t="s">
        <v>1797</v>
      </c>
      <c r="C47" s="137" t="s">
        <v>18</v>
      </c>
      <c r="D47" s="137">
        <v>122</v>
      </c>
      <c r="E47" s="144">
        <v>1214.5805737704918</v>
      </c>
      <c r="F47" s="138"/>
      <c r="G47" s="138">
        <v>7.0000000000000007E-2</v>
      </c>
      <c r="H47" s="138"/>
      <c r="I47" s="138"/>
      <c r="J47" s="199">
        <f t="shared" si="1"/>
        <v>1129.5599336065573</v>
      </c>
      <c r="K47" s="199">
        <f t="shared" si="2"/>
        <v>137806.31189999997</v>
      </c>
      <c r="L47" s="139"/>
      <c r="M47" s="199">
        <f t="shared" si="3"/>
        <v>-1129.5599336065573</v>
      </c>
      <c r="N47" s="141" t="s">
        <v>1747</v>
      </c>
      <c r="O47" s="145"/>
      <c r="P47" s="145"/>
      <c r="Q47" s="146"/>
      <c r="S47" s="378" t="s">
        <v>1771</v>
      </c>
      <c r="T47" s="134" t="s">
        <v>1716</v>
      </c>
      <c r="U47" s="135">
        <v>11312.31</v>
      </c>
      <c r="V47" s="135">
        <f t="shared" si="0"/>
        <v>2.6743049645390071</v>
      </c>
      <c r="X47" s="378" t="s">
        <v>1798</v>
      </c>
      <c r="Y47" s="134" t="s">
        <v>1716</v>
      </c>
      <c r="Z47" s="135">
        <v>9735.4500000000007</v>
      </c>
      <c r="AA47" s="135">
        <f>Z47/Z48</f>
        <v>4867.7250000000004</v>
      </c>
    </row>
    <row r="48" spans="1:27" ht="12" outlineLevel="2" x14ac:dyDescent="0.2">
      <c r="A48" s="141">
        <v>45</v>
      </c>
      <c r="B48" s="142" t="s">
        <v>1799</v>
      </c>
      <c r="C48" s="137" t="s">
        <v>23</v>
      </c>
      <c r="D48" s="137">
        <v>12</v>
      </c>
      <c r="E48" s="144">
        <v>3427.4866666666662</v>
      </c>
      <c r="F48" s="138"/>
      <c r="G48" s="138">
        <v>7.0000000000000007E-2</v>
      </c>
      <c r="H48" s="138"/>
      <c r="I48" s="138"/>
      <c r="J48" s="199">
        <f t="shared" si="1"/>
        <v>3187.5625999999993</v>
      </c>
      <c r="K48" s="199">
        <f t="shared" si="2"/>
        <v>38250.751199999992</v>
      </c>
      <c r="L48" s="139"/>
      <c r="M48" s="199">
        <f t="shared" si="3"/>
        <v>-3187.5625999999993</v>
      </c>
      <c r="N48" s="141" t="s">
        <v>1747</v>
      </c>
      <c r="O48" s="145"/>
      <c r="P48" s="145"/>
      <c r="Q48" s="146"/>
      <c r="S48" s="379"/>
      <c r="T48" s="134" t="s">
        <v>1719</v>
      </c>
      <c r="U48" s="147">
        <v>4230</v>
      </c>
      <c r="V48" s="135"/>
      <c r="X48" s="379"/>
      <c r="Y48" s="134" t="s">
        <v>1719</v>
      </c>
      <c r="Z48" s="136">
        <v>2</v>
      </c>
      <c r="AA48" s="135"/>
    </row>
    <row r="49" spans="1:27" ht="12" outlineLevel="2" x14ac:dyDescent="0.2">
      <c r="A49" s="141">
        <v>46</v>
      </c>
      <c r="B49" s="142" t="s">
        <v>1800</v>
      </c>
      <c r="C49" s="137" t="s">
        <v>23</v>
      </c>
      <c r="D49" s="137">
        <v>1</v>
      </c>
      <c r="E49" s="144">
        <v>693.61</v>
      </c>
      <c r="F49" s="138"/>
      <c r="G49" s="138">
        <v>7.0000000000000007E-2</v>
      </c>
      <c r="H49" s="138"/>
      <c r="I49" s="138"/>
      <c r="J49" s="199">
        <f t="shared" si="1"/>
        <v>645.05729999999994</v>
      </c>
      <c r="K49" s="199">
        <f t="shared" si="2"/>
        <v>645.05729999999994</v>
      </c>
      <c r="L49" s="139"/>
      <c r="M49" s="199">
        <f t="shared" si="3"/>
        <v>-645.05729999999994</v>
      </c>
      <c r="N49" s="141" t="s">
        <v>1734</v>
      </c>
      <c r="O49" s="145"/>
      <c r="P49" s="145"/>
      <c r="Q49" s="146"/>
      <c r="S49" s="378" t="s">
        <v>1772</v>
      </c>
      <c r="T49" s="134" t="s">
        <v>1716</v>
      </c>
      <c r="U49" s="135">
        <v>10000</v>
      </c>
      <c r="V49" s="135">
        <f t="shared" si="0"/>
        <v>10000</v>
      </c>
      <c r="X49" s="378" t="s">
        <v>1801</v>
      </c>
      <c r="Y49" s="134" t="s">
        <v>1716</v>
      </c>
      <c r="Z49" s="140">
        <v>810</v>
      </c>
      <c r="AA49" s="135">
        <f>Z49/Z50</f>
        <v>135</v>
      </c>
    </row>
    <row r="50" spans="1:27" ht="12" outlineLevel="2" x14ac:dyDescent="0.2">
      <c r="A50" s="141">
        <v>47</v>
      </c>
      <c r="B50" s="142" t="s">
        <v>1802</v>
      </c>
      <c r="C50" s="137" t="s">
        <v>23</v>
      </c>
      <c r="D50" s="137">
        <v>1</v>
      </c>
      <c r="E50" s="144">
        <v>1660.45</v>
      </c>
      <c r="F50" s="138"/>
      <c r="G50" s="138">
        <v>7.0000000000000007E-2</v>
      </c>
      <c r="H50" s="138"/>
      <c r="I50" s="138"/>
      <c r="J50" s="199">
        <f t="shared" si="1"/>
        <v>1544.2184999999999</v>
      </c>
      <c r="K50" s="199">
        <f t="shared" si="2"/>
        <v>1544.2184999999999</v>
      </c>
      <c r="L50" s="139"/>
      <c r="M50" s="199">
        <f t="shared" si="3"/>
        <v>-1544.2184999999999</v>
      </c>
      <c r="N50" s="141" t="s">
        <v>1734</v>
      </c>
      <c r="O50" s="145"/>
      <c r="P50" s="145"/>
      <c r="Q50" s="146"/>
      <c r="S50" s="379"/>
      <c r="T50" s="134" t="s">
        <v>1719</v>
      </c>
      <c r="U50" s="136">
        <v>1</v>
      </c>
      <c r="V50" s="135"/>
      <c r="X50" s="379"/>
      <c r="Y50" s="134" t="s">
        <v>1719</v>
      </c>
      <c r="Z50" s="136">
        <v>6</v>
      </c>
      <c r="AA50" s="135"/>
    </row>
    <row r="51" spans="1:27" ht="12" outlineLevel="2" x14ac:dyDescent="0.2">
      <c r="A51" s="141">
        <v>48</v>
      </c>
      <c r="B51" s="142" t="s">
        <v>1803</v>
      </c>
      <c r="C51" s="137" t="s">
        <v>23</v>
      </c>
      <c r="D51" s="137">
        <v>2</v>
      </c>
      <c r="E51" s="144">
        <v>57.774999999999999</v>
      </c>
      <c r="F51" s="138"/>
      <c r="G51" s="138"/>
      <c r="H51" s="138">
        <v>0.5</v>
      </c>
      <c r="I51" s="138"/>
      <c r="J51" s="199">
        <f t="shared" si="1"/>
        <v>28.887499999999999</v>
      </c>
      <c r="K51" s="199">
        <f t="shared" si="2"/>
        <v>57.774999999999999</v>
      </c>
      <c r="L51" s="139"/>
      <c r="M51" s="199">
        <f t="shared" si="3"/>
        <v>-28.887499999999999</v>
      </c>
      <c r="N51" s="141" t="s">
        <v>1735</v>
      </c>
      <c r="O51" s="145"/>
      <c r="P51" s="145"/>
      <c r="Q51" s="146"/>
      <c r="S51" s="378" t="s">
        <v>1774</v>
      </c>
      <c r="T51" s="134" t="s">
        <v>1716</v>
      </c>
      <c r="U51" s="135">
        <v>3000</v>
      </c>
      <c r="V51" s="135">
        <f t="shared" si="0"/>
        <v>3000</v>
      </c>
      <c r="X51" s="378" t="s">
        <v>1804</v>
      </c>
      <c r="Y51" s="134" t="s">
        <v>1716</v>
      </c>
      <c r="Z51" s="135">
        <v>2280</v>
      </c>
      <c r="AA51" s="135">
        <f>Z51/Z52</f>
        <v>380</v>
      </c>
    </row>
    <row r="52" spans="1:27" ht="12" outlineLevel="2" x14ac:dyDescent="0.2">
      <c r="A52" s="141">
        <v>49</v>
      </c>
      <c r="B52" s="142" t="s">
        <v>1805</v>
      </c>
      <c r="C52" s="137" t="s">
        <v>23</v>
      </c>
      <c r="D52" s="137">
        <v>6</v>
      </c>
      <c r="E52" s="144">
        <v>2059</v>
      </c>
      <c r="F52" s="138"/>
      <c r="G52" s="138"/>
      <c r="H52" s="138"/>
      <c r="I52" s="138" t="s">
        <v>1744</v>
      </c>
      <c r="J52" s="199">
        <f>E52</f>
        <v>2059</v>
      </c>
      <c r="K52" s="199">
        <f t="shared" si="2"/>
        <v>12354</v>
      </c>
      <c r="L52" s="139"/>
      <c r="M52" s="199">
        <f t="shared" si="3"/>
        <v>-2059</v>
      </c>
      <c r="N52" s="141" t="s">
        <v>1735</v>
      </c>
      <c r="O52" s="145" t="s">
        <v>101</v>
      </c>
      <c r="P52" s="201">
        <v>45900</v>
      </c>
      <c r="Q52" s="146"/>
      <c r="S52" s="379"/>
      <c r="T52" s="134" t="s">
        <v>1719</v>
      </c>
      <c r="U52" s="136">
        <v>1</v>
      </c>
      <c r="V52" s="135"/>
      <c r="X52" s="379"/>
      <c r="Y52" s="134" t="s">
        <v>1719</v>
      </c>
      <c r="Z52" s="136">
        <v>6</v>
      </c>
      <c r="AA52" s="135"/>
    </row>
    <row r="53" spans="1:27" ht="12" outlineLevel="2" x14ac:dyDescent="0.2">
      <c r="A53" s="141">
        <v>50</v>
      </c>
      <c r="B53" s="142" t="s">
        <v>1806</v>
      </c>
      <c r="C53" s="137" t="s">
        <v>23</v>
      </c>
      <c r="D53" s="137">
        <v>30</v>
      </c>
      <c r="E53" s="144">
        <v>211.98466666666667</v>
      </c>
      <c r="F53" s="138"/>
      <c r="G53" s="138">
        <v>7.0000000000000007E-2</v>
      </c>
      <c r="H53" s="138"/>
      <c r="I53" s="138"/>
      <c r="J53" s="199">
        <f t="shared" si="1"/>
        <v>197.14573999999999</v>
      </c>
      <c r="K53" s="199">
        <f t="shared" si="2"/>
        <v>5914.3721999999998</v>
      </c>
      <c r="L53" s="139"/>
      <c r="M53" s="199">
        <f t="shared" si="3"/>
        <v>-197.14573999999999</v>
      </c>
      <c r="N53" s="141" t="s">
        <v>1747</v>
      </c>
      <c r="O53" s="145"/>
      <c r="P53" s="145"/>
      <c r="Q53" s="146"/>
      <c r="S53" s="378" t="s">
        <v>1775</v>
      </c>
      <c r="T53" s="134" t="s">
        <v>1716</v>
      </c>
      <c r="U53" s="135">
        <v>4000</v>
      </c>
      <c r="V53" s="135">
        <f t="shared" si="0"/>
        <v>4000</v>
      </c>
      <c r="X53" s="378" t="s">
        <v>1807</v>
      </c>
      <c r="Y53" s="134" t="s">
        <v>1716</v>
      </c>
      <c r="Z53" s="135">
        <v>5700</v>
      </c>
      <c r="AA53" s="135">
        <f>Z53/Z54</f>
        <v>950</v>
      </c>
    </row>
    <row r="54" spans="1:27" ht="12" outlineLevel="2" x14ac:dyDescent="0.2">
      <c r="A54" s="141">
        <v>51</v>
      </c>
      <c r="B54" s="142" t="s">
        <v>1808</v>
      </c>
      <c r="C54" s="137" t="s">
        <v>23</v>
      </c>
      <c r="D54" s="137">
        <v>2</v>
      </c>
      <c r="E54" s="144">
        <v>2639.07</v>
      </c>
      <c r="F54" s="138"/>
      <c r="G54" s="138">
        <v>7.0000000000000007E-2</v>
      </c>
      <c r="H54" s="138"/>
      <c r="I54" s="138"/>
      <c r="J54" s="199">
        <f t="shared" si="1"/>
        <v>2454.3350999999998</v>
      </c>
      <c r="K54" s="199">
        <f t="shared" si="2"/>
        <v>4908.6701999999996</v>
      </c>
      <c r="L54" s="139"/>
      <c r="M54" s="199">
        <f t="shared" si="3"/>
        <v>-2454.3350999999998</v>
      </c>
      <c r="N54" s="141" t="s">
        <v>1747</v>
      </c>
      <c r="O54" s="145"/>
      <c r="P54" s="145"/>
      <c r="Q54" s="146"/>
      <c r="S54" s="379"/>
      <c r="T54" s="134" t="s">
        <v>1719</v>
      </c>
      <c r="U54" s="136">
        <v>1</v>
      </c>
      <c r="V54" s="135"/>
      <c r="X54" s="379"/>
      <c r="Y54" s="134" t="s">
        <v>1719</v>
      </c>
      <c r="Z54" s="136">
        <v>6</v>
      </c>
      <c r="AA54" s="135"/>
    </row>
    <row r="55" spans="1:27" ht="12" outlineLevel="2" x14ac:dyDescent="0.2">
      <c r="A55" s="141">
        <v>52</v>
      </c>
      <c r="B55" s="142" t="s">
        <v>1809</v>
      </c>
      <c r="C55" s="137" t="s">
        <v>23</v>
      </c>
      <c r="D55" s="137">
        <v>6</v>
      </c>
      <c r="E55" s="144">
        <v>3247.0733333333333</v>
      </c>
      <c r="F55" s="138"/>
      <c r="G55" s="138">
        <v>7.0000000000000007E-2</v>
      </c>
      <c r="H55" s="138"/>
      <c r="I55" s="138"/>
      <c r="J55" s="199">
        <f t="shared" si="1"/>
        <v>3019.7781999999997</v>
      </c>
      <c r="K55" s="199">
        <f t="shared" si="2"/>
        <v>18118.669199999997</v>
      </c>
      <c r="L55" s="139"/>
      <c r="M55" s="199">
        <f t="shared" si="3"/>
        <v>-3019.7781999999997</v>
      </c>
      <c r="N55" s="141" t="s">
        <v>1747</v>
      </c>
      <c r="O55" s="145"/>
      <c r="P55" s="145"/>
      <c r="Q55" s="146"/>
      <c r="S55" s="378" t="s">
        <v>1777</v>
      </c>
      <c r="T55" s="134" t="s">
        <v>1716</v>
      </c>
      <c r="U55" s="135">
        <v>14245.77</v>
      </c>
      <c r="V55" s="135">
        <f t="shared" si="0"/>
        <v>7122.8850000000002</v>
      </c>
      <c r="X55" s="378" t="s">
        <v>1810</v>
      </c>
      <c r="Y55" s="134" t="s">
        <v>1716</v>
      </c>
      <c r="Z55" s="135">
        <v>3188</v>
      </c>
      <c r="AA55" s="135">
        <f>Z55/Z56</f>
        <v>3188</v>
      </c>
    </row>
    <row r="56" spans="1:27" ht="12" outlineLevel="2" x14ac:dyDescent="0.2">
      <c r="A56" s="141">
        <v>53</v>
      </c>
      <c r="B56" s="142" t="s">
        <v>1811</v>
      </c>
      <c r="C56" s="137" t="s">
        <v>23</v>
      </c>
      <c r="D56" s="137">
        <v>6</v>
      </c>
      <c r="E56" s="144">
        <v>4523.0716666666667</v>
      </c>
      <c r="F56" s="138"/>
      <c r="G56" s="138">
        <v>7.0000000000000007E-2</v>
      </c>
      <c r="H56" s="138"/>
      <c r="I56" s="138"/>
      <c r="J56" s="199">
        <f t="shared" si="1"/>
        <v>4206.4566500000001</v>
      </c>
      <c r="K56" s="199">
        <f t="shared" si="2"/>
        <v>25238.7399</v>
      </c>
      <c r="L56" s="139"/>
      <c r="M56" s="199">
        <f t="shared" si="3"/>
        <v>-4206.4566500000001</v>
      </c>
      <c r="N56" s="141" t="s">
        <v>1747</v>
      </c>
      <c r="O56" s="145"/>
      <c r="P56" s="145"/>
      <c r="Q56" s="146"/>
      <c r="S56" s="379"/>
      <c r="T56" s="134" t="s">
        <v>1719</v>
      </c>
      <c r="U56" s="136">
        <v>2</v>
      </c>
      <c r="V56" s="135"/>
      <c r="X56" s="379"/>
      <c r="Y56" s="134" t="s">
        <v>1719</v>
      </c>
      <c r="Z56" s="136">
        <v>1</v>
      </c>
      <c r="AA56" s="135"/>
    </row>
    <row r="57" spans="1:27" ht="12" outlineLevel="2" x14ac:dyDescent="0.2">
      <c r="A57" s="141">
        <v>54</v>
      </c>
      <c r="B57" s="142" t="s">
        <v>1812</v>
      </c>
      <c r="C57" s="137" t="s">
        <v>23</v>
      </c>
      <c r="D57" s="137">
        <v>13</v>
      </c>
      <c r="E57" s="144">
        <v>1202.2692307692307</v>
      </c>
      <c r="F57" s="138"/>
      <c r="G57" s="138">
        <v>7.0000000000000007E-2</v>
      </c>
      <c r="H57" s="138"/>
      <c r="I57" s="138"/>
      <c r="J57" s="199">
        <f t="shared" si="1"/>
        <v>1118.1103846153844</v>
      </c>
      <c r="K57" s="199">
        <f t="shared" si="2"/>
        <v>14535.434999999998</v>
      </c>
      <c r="L57" s="139"/>
      <c r="M57" s="199">
        <f t="shared" si="3"/>
        <v>-1118.1103846153844</v>
      </c>
      <c r="N57" s="141" t="s">
        <v>1747</v>
      </c>
      <c r="O57" s="145"/>
      <c r="P57" s="145"/>
      <c r="Q57" s="146"/>
      <c r="S57" s="378" t="s">
        <v>1778</v>
      </c>
      <c r="T57" s="134" t="s">
        <v>1716</v>
      </c>
      <c r="U57" s="135">
        <v>9133.77</v>
      </c>
      <c r="V57" s="135">
        <f t="shared" si="0"/>
        <v>9133.77</v>
      </c>
      <c r="X57" s="378" t="s">
        <v>1813</v>
      </c>
      <c r="Y57" s="134" t="s">
        <v>1716</v>
      </c>
      <c r="Z57" s="135">
        <v>176000</v>
      </c>
      <c r="AA57" s="135">
        <f>Z57/Z58</f>
        <v>8800</v>
      </c>
    </row>
    <row r="58" spans="1:27" ht="12" outlineLevel="2" x14ac:dyDescent="0.2">
      <c r="A58" s="141">
        <v>55</v>
      </c>
      <c r="B58" s="142" t="s">
        <v>1814</v>
      </c>
      <c r="C58" s="137" t="s">
        <v>23</v>
      </c>
      <c r="D58" s="137">
        <v>1</v>
      </c>
      <c r="E58" s="144">
        <v>30000</v>
      </c>
      <c r="F58" s="138"/>
      <c r="G58" s="138"/>
      <c r="H58" s="138"/>
      <c r="I58" s="138" t="s">
        <v>1744</v>
      </c>
      <c r="J58" s="199">
        <f>E58</f>
        <v>30000</v>
      </c>
      <c r="K58" s="199">
        <f t="shared" si="2"/>
        <v>30000</v>
      </c>
      <c r="L58" s="139"/>
      <c r="M58" s="199">
        <f t="shared" si="3"/>
        <v>-30000</v>
      </c>
      <c r="N58" s="141" t="s">
        <v>1735</v>
      </c>
      <c r="O58" s="145" t="s">
        <v>101</v>
      </c>
      <c r="P58" s="201">
        <v>45900</v>
      </c>
      <c r="Q58" s="146"/>
      <c r="S58" s="379"/>
      <c r="T58" s="134" t="s">
        <v>1719</v>
      </c>
      <c r="U58" s="136">
        <v>1</v>
      </c>
      <c r="V58" s="135"/>
      <c r="X58" s="379"/>
      <c r="Y58" s="134" t="s">
        <v>1719</v>
      </c>
      <c r="Z58" s="136">
        <v>20</v>
      </c>
      <c r="AA58" s="135"/>
    </row>
    <row r="59" spans="1:27" ht="12" outlineLevel="2" x14ac:dyDescent="0.2">
      <c r="A59" s="141">
        <v>56</v>
      </c>
      <c r="B59" s="142" t="s">
        <v>1815</v>
      </c>
      <c r="C59" s="137" t="s">
        <v>23</v>
      </c>
      <c r="D59" s="137">
        <v>36</v>
      </c>
      <c r="E59" s="144">
        <v>3000</v>
      </c>
      <c r="F59" s="138"/>
      <c r="G59" s="138">
        <v>7.0000000000000007E-2</v>
      </c>
      <c r="H59" s="138"/>
      <c r="I59" s="138"/>
      <c r="J59" s="199">
        <f t="shared" si="1"/>
        <v>2790</v>
      </c>
      <c r="K59" s="199">
        <f t="shared" si="2"/>
        <v>100440</v>
      </c>
      <c r="L59" s="139"/>
      <c r="M59" s="199">
        <f t="shared" si="3"/>
        <v>-2790</v>
      </c>
      <c r="N59" s="141" t="s">
        <v>1734</v>
      </c>
      <c r="O59" s="145"/>
      <c r="P59" s="145"/>
      <c r="Q59" s="146"/>
      <c r="S59" s="378" t="s">
        <v>1780</v>
      </c>
      <c r="T59" s="134" t="s">
        <v>1716</v>
      </c>
      <c r="U59" s="135">
        <v>1457.7</v>
      </c>
      <c r="V59" s="135">
        <f t="shared" si="0"/>
        <v>1457.7</v>
      </c>
      <c r="X59" s="378" t="s">
        <v>1816</v>
      </c>
      <c r="Y59" s="134" t="s">
        <v>1716</v>
      </c>
      <c r="Z59" s="135">
        <v>54016.7</v>
      </c>
      <c r="AA59" s="135">
        <f>Z59/Z60</f>
        <v>5401.67</v>
      </c>
    </row>
    <row r="60" spans="1:27" ht="12" outlineLevel="2" x14ac:dyDescent="0.2">
      <c r="A60" s="141">
        <v>57</v>
      </c>
      <c r="B60" s="142" t="s">
        <v>1817</v>
      </c>
      <c r="C60" s="137" t="s">
        <v>23</v>
      </c>
      <c r="D60" s="137">
        <v>5</v>
      </c>
      <c r="E60" s="144">
        <v>2126.6680000000001</v>
      </c>
      <c r="F60" s="138">
        <v>0.3</v>
      </c>
      <c r="G60" s="138">
        <v>7.0000000000000007E-2</v>
      </c>
      <c r="H60" s="138"/>
      <c r="I60" s="138"/>
      <c r="J60" s="199">
        <f t="shared" si="1"/>
        <v>1384.4608679999999</v>
      </c>
      <c r="K60" s="199">
        <f t="shared" si="2"/>
        <v>6922.3043399999997</v>
      </c>
      <c r="L60" s="139"/>
      <c r="M60" s="199">
        <f t="shared" si="3"/>
        <v>-1384.4608679999999</v>
      </c>
      <c r="N60" s="141" t="s">
        <v>1735</v>
      </c>
      <c r="O60" s="145"/>
      <c r="P60" s="145"/>
      <c r="Q60" s="146"/>
      <c r="S60" s="379"/>
      <c r="T60" s="134" t="s">
        <v>1719</v>
      </c>
      <c r="U60" s="136">
        <v>1</v>
      </c>
      <c r="V60" s="135"/>
      <c r="X60" s="379"/>
      <c r="Y60" s="134" t="s">
        <v>1719</v>
      </c>
      <c r="Z60" s="136">
        <v>10</v>
      </c>
      <c r="AA60" s="135"/>
    </row>
    <row r="61" spans="1:27" ht="12" outlineLevel="2" x14ac:dyDescent="0.2">
      <c r="A61" s="141">
        <v>58</v>
      </c>
      <c r="B61" s="142" t="s">
        <v>1818</v>
      </c>
      <c r="C61" s="137" t="s">
        <v>23</v>
      </c>
      <c r="D61" s="137">
        <v>1</v>
      </c>
      <c r="E61" s="144">
        <v>933.33</v>
      </c>
      <c r="F61" s="138"/>
      <c r="G61" s="138"/>
      <c r="H61" s="138">
        <v>0.5</v>
      </c>
      <c r="I61" s="138"/>
      <c r="J61" s="199">
        <f t="shared" si="1"/>
        <v>466.66500000000002</v>
      </c>
      <c r="K61" s="199">
        <f t="shared" si="2"/>
        <v>466.66500000000002</v>
      </c>
      <c r="L61" s="139"/>
      <c r="M61" s="199">
        <f t="shared" si="3"/>
        <v>-466.66500000000002</v>
      </c>
      <c r="N61" s="141" t="s">
        <v>1735</v>
      </c>
      <c r="O61" s="145"/>
      <c r="P61" s="145"/>
      <c r="Q61" s="146"/>
      <c r="S61" s="378" t="s">
        <v>1781</v>
      </c>
      <c r="T61" s="134" t="s">
        <v>1716</v>
      </c>
      <c r="U61" s="135">
        <v>20754.79</v>
      </c>
      <c r="V61" s="135">
        <f t="shared" si="0"/>
        <v>20754.79</v>
      </c>
      <c r="X61" s="378" t="s">
        <v>1819</v>
      </c>
      <c r="Y61" s="134" t="s">
        <v>1716</v>
      </c>
      <c r="Z61" s="135">
        <v>1337.2</v>
      </c>
      <c r="AA61" s="135">
        <f>Z61/Z62</f>
        <v>668.6</v>
      </c>
    </row>
    <row r="62" spans="1:27" ht="12" outlineLevel="2" x14ac:dyDescent="0.2">
      <c r="A62" s="141">
        <v>59</v>
      </c>
      <c r="B62" s="142" t="s">
        <v>1820</v>
      </c>
      <c r="C62" s="137" t="s">
        <v>23</v>
      </c>
      <c r="D62" s="137">
        <v>1</v>
      </c>
      <c r="E62" s="144">
        <v>965.83</v>
      </c>
      <c r="F62" s="138"/>
      <c r="G62" s="138"/>
      <c r="H62" s="138">
        <v>0.5</v>
      </c>
      <c r="I62" s="138"/>
      <c r="J62" s="199">
        <f t="shared" si="1"/>
        <v>482.91500000000002</v>
      </c>
      <c r="K62" s="199">
        <f t="shared" si="2"/>
        <v>482.91500000000002</v>
      </c>
      <c r="L62" s="139"/>
      <c r="M62" s="199">
        <f t="shared" si="3"/>
        <v>-482.91500000000002</v>
      </c>
      <c r="N62" s="141" t="s">
        <v>1735</v>
      </c>
      <c r="O62" s="145"/>
      <c r="P62" s="145"/>
      <c r="Q62" s="146"/>
      <c r="S62" s="379"/>
      <c r="T62" s="134" t="s">
        <v>1719</v>
      </c>
      <c r="U62" s="136">
        <v>1</v>
      </c>
      <c r="V62" s="135">
        <f t="shared" si="0"/>
        <v>6.0809015301372521E-5</v>
      </c>
      <c r="X62" s="379"/>
      <c r="Y62" s="134" t="s">
        <v>1719</v>
      </c>
      <c r="Z62" s="136">
        <v>2</v>
      </c>
      <c r="AA62" s="135"/>
    </row>
    <row r="63" spans="1:27" ht="12" outlineLevel="2" x14ac:dyDescent="0.2">
      <c r="A63" s="141">
        <v>60</v>
      </c>
      <c r="B63" s="142" t="s">
        <v>1795</v>
      </c>
      <c r="C63" s="137" t="s">
        <v>23</v>
      </c>
      <c r="D63" s="137">
        <v>1</v>
      </c>
      <c r="E63" s="144">
        <v>2180</v>
      </c>
      <c r="F63" s="138"/>
      <c r="G63" s="138"/>
      <c r="H63" s="138">
        <v>0.5</v>
      </c>
      <c r="I63" s="138"/>
      <c r="J63" s="199">
        <f t="shared" si="1"/>
        <v>1090</v>
      </c>
      <c r="K63" s="199">
        <f t="shared" si="2"/>
        <v>1090</v>
      </c>
      <c r="L63" s="139"/>
      <c r="M63" s="199">
        <f t="shared" si="3"/>
        <v>-1090</v>
      </c>
      <c r="N63" s="141" t="s">
        <v>1735</v>
      </c>
      <c r="O63" s="145"/>
      <c r="P63" s="145"/>
      <c r="Q63" s="146"/>
      <c r="S63" s="378" t="s">
        <v>1783</v>
      </c>
      <c r="T63" s="134" t="s">
        <v>1716</v>
      </c>
      <c r="U63" s="135">
        <v>16444.93</v>
      </c>
      <c r="V63" s="135">
        <f t="shared" si="0"/>
        <v>16444.93</v>
      </c>
      <c r="X63" s="378" t="s">
        <v>1821</v>
      </c>
      <c r="Y63" s="134" t="s">
        <v>1716</v>
      </c>
      <c r="Z63" s="135">
        <v>3975</v>
      </c>
      <c r="AA63" s="135">
        <f>Z63/Z64</f>
        <v>1987.5</v>
      </c>
    </row>
    <row r="64" spans="1:27" ht="12" outlineLevel="2" x14ac:dyDescent="0.2">
      <c r="A64" s="141">
        <v>61</v>
      </c>
      <c r="B64" s="142" t="s">
        <v>1822</v>
      </c>
      <c r="C64" s="137" t="s">
        <v>23</v>
      </c>
      <c r="D64" s="137">
        <v>1</v>
      </c>
      <c r="E64" s="144">
        <v>3000</v>
      </c>
      <c r="F64" s="138"/>
      <c r="G64" s="138"/>
      <c r="H64" s="138">
        <v>0.5</v>
      </c>
      <c r="I64" s="138"/>
      <c r="J64" s="199">
        <f t="shared" si="1"/>
        <v>1500</v>
      </c>
      <c r="K64" s="199">
        <f t="shared" si="2"/>
        <v>1500</v>
      </c>
      <c r="L64" s="139"/>
      <c r="M64" s="199">
        <f t="shared" si="3"/>
        <v>-1500</v>
      </c>
      <c r="N64" s="141" t="s">
        <v>1735</v>
      </c>
      <c r="O64" s="145"/>
      <c r="P64" s="145"/>
      <c r="Q64" s="146"/>
      <c r="S64" s="379"/>
      <c r="T64" s="134" t="s">
        <v>1719</v>
      </c>
      <c r="U64" s="136">
        <v>1</v>
      </c>
      <c r="V64" s="135"/>
      <c r="X64" s="379"/>
      <c r="Y64" s="134" t="s">
        <v>1719</v>
      </c>
      <c r="Z64" s="136">
        <v>2</v>
      </c>
      <c r="AA64" s="135"/>
    </row>
    <row r="65" spans="1:27" ht="12" outlineLevel="2" x14ac:dyDescent="0.2">
      <c r="A65" s="141">
        <v>62</v>
      </c>
      <c r="B65" s="142" t="s">
        <v>1823</v>
      </c>
      <c r="C65" s="137" t="s">
        <v>23</v>
      </c>
      <c r="D65" s="137">
        <v>2</v>
      </c>
      <c r="E65" s="144">
        <v>1000</v>
      </c>
      <c r="F65" s="138"/>
      <c r="G65" s="138"/>
      <c r="H65" s="138">
        <v>0.5</v>
      </c>
      <c r="I65" s="138"/>
      <c r="J65" s="199">
        <f t="shared" si="1"/>
        <v>500</v>
      </c>
      <c r="K65" s="199">
        <f t="shared" si="2"/>
        <v>1000</v>
      </c>
      <c r="L65" s="139"/>
      <c r="M65" s="199">
        <f t="shared" si="3"/>
        <v>-500</v>
      </c>
      <c r="N65" s="141" t="s">
        <v>1735</v>
      </c>
      <c r="O65" s="145"/>
      <c r="P65" s="145"/>
      <c r="Q65" s="146"/>
      <c r="S65" s="378" t="s">
        <v>1784</v>
      </c>
      <c r="T65" s="134" t="s">
        <v>1716</v>
      </c>
      <c r="U65" s="135">
        <v>7612.56</v>
      </c>
      <c r="V65" s="135">
        <f t="shared" si="0"/>
        <v>7612.56</v>
      </c>
      <c r="X65" s="378" t="s">
        <v>1824</v>
      </c>
      <c r="Y65" s="134" t="s">
        <v>1716</v>
      </c>
      <c r="Z65" s="135">
        <v>1200</v>
      </c>
      <c r="AA65" s="135">
        <f>Z65/Z66</f>
        <v>1200</v>
      </c>
    </row>
    <row r="66" spans="1:27" ht="12" outlineLevel="2" x14ac:dyDescent="0.2">
      <c r="A66" s="141">
        <v>63</v>
      </c>
      <c r="B66" s="142" t="s">
        <v>1825</v>
      </c>
      <c r="C66" s="137" t="s">
        <v>23</v>
      </c>
      <c r="D66" s="137">
        <v>1</v>
      </c>
      <c r="E66" s="144">
        <v>3325</v>
      </c>
      <c r="F66" s="138">
        <v>0.3</v>
      </c>
      <c r="G66" s="138">
        <v>7.0000000000000007E-2</v>
      </c>
      <c r="H66" s="138"/>
      <c r="I66" s="138"/>
      <c r="J66" s="199">
        <f t="shared" si="1"/>
        <v>2164.5749999999998</v>
      </c>
      <c r="K66" s="199">
        <f t="shared" si="2"/>
        <v>2164.5749999999998</v>
      </c>
      <c r="L66" s="139"/>
      <c r="M66" s="199">
        <f t="shared" si="3"/>
        <v>-2164.5749999999998</v>
      </c>
      <c r="N66" s="141" t="s">
        <v>1735</v>
      </c>
      <c r="O66" s="145"/>
      <c r="P66" s="145"/>
      <c r="Q66" s="146"/>
      <c r="S66" s="379"/>
      <c r="T66" s="134" t="s">
        <v>1719</v>
      </c>
      <c r="U66" s="136">
        <v>1</v>
      </c>
      <c r="V66" s="135"/>
      <c r="X66" s="379"/>
      <c r="Y66" s="134" t="s">
        <v>1719</v>
      </c>
      <c r="Z66" s="136">
        <v>1</v>
      </c>
      <c r="AA66" s="135"/>
    </row>
    <row r="67" spans="1:27" ht="12" outlineLevel="2" x14ac:dyDescent="0.2">
      <c r="A67" s="141">
        <v>64</v>
      </c>
      <c r="B67" s="142" t="s">
        <v>1826</v>
      </c>
      <c r="C67" s="137" t="s">
        <v>23</v>
      </c>
      <c r="D67" s="137">
        <v>27</v>
      </c>
      <c r="E67" s="144">
        <v>40</v>
      </c>
      <c r="F67" s="138"/>
      <c r="G67" s="138">
        <v>7.0000000000000007E-2</v>
      </c>
      <c r="H67" s="138"/>
      <c r="I67" s="138"/>
      <c r="J67" s="199">
        <f t="shared" si="1"/>
        <v>37.199999999999996</v>
      </c>
      <c r="K67" s="199">
        <f t="shared" si="2"/>
        <v>1004.3999999999999</v>
      </c>
      <c r="L67" s="139"/>
      <c r="M67" s="199">
        <f t="shared" si="3"/>
        <v>-37.199999999999996</v>
      </c>
      <c r="N67" s="141" t="s">
        <v>1734</v>
      </c>
      <c r="O67" s="145"/>
      <c r="P67" s="145"/>
      <c r="Q67" s="146"/>
      <c r="S67" s="378" t="s">
        <v>1786</v>
      </c>
      <c r="T67" s="134" t="s">
        <v>1716</v>
      </c>
      <c r="U67" s="135">
        <v>8655</v>
      </c>
      <c r="V67" s="135">
        <f t="shared" ref="V67:V128" si="4">U67/U68</f>
        <v>480.83333333333331</v>
      </c>
    </row>
    <row r="68" spans="1:27" ht="12" outlineLevel="2" x14ac:dyDescent="0.2">
      <c r="A68" s="141">
        <v>65</v>
      </c>
      <c r="B68" s="142" t="s">
        <v>1827</v>
      </c>
      <c r="C68" s="137" t="s">
        <v>23</v>
      </c>
      <c r="D68" s="137">
        <v>7</v>
      </c>
      <c r="E68" s="144">
        <v>1000</v>
      </c>
      <c r="F68" s="138"/>
      <c r="G68" s="138"/>
      <c r="H68" s="138">
        <v>0.5</v>
      </c>
      <c r="I68" s="138"/>
      <c r="J68" s="199">
        <f t="shared" si="1"/>
        <v>500</v>
      </c>
      <c r="K68" s="199">
        <f t="shared" si="2"/>
        <v>3500</v>
      </c>
      <c r="L68" s="139"/>
      <c r="M68" s="199">
        <f t="shared" si="3"/>
        <v>-500</v>
      </c>
      <c r="N68" s="141" t="s">
        <v>1735</v>
      </c>
      <c r="O68" s="145"/>
      <c r="P68" s="145"/>
      <c r="Q68" s="146"/>
      <c r="S68" s="379"/>
      <c r="T68" s="134" t="s">
        <v>1719</v>
      </c>
      <c r="U68" s="136">
        <v>18</v>
      </c>
      <c r="V68" s="135"/>
    </row>
    <row r="69" spans="1:27" ht="12" outlineLevel="2" x14ac:dyDescent="0.2">
      <c r="A69" s="141">
        <v>66</v>
      </c>
      <c r="B69" s="142" t="s">
        <v>1828</v>
      </c>
      <c r="C69" s="137" t="s">
        <v>23</v>
      </c>
      <c r="D69" s="137">
        <v>1</v>
      </c>
      <c r="E69" s="144">
        <v>40000</v>
      </c>
      <c r="F69" s="138"/>
      <c r="G69" s="138"/>
      <c r="H69" s="138">
        <v>0.5</v>
      </c>
      <c r="I69" s="138"/>
      <c r="J69" s="199">
        <f t="shared" ref="J69:J70" si="5">E69*(1-F69)*(1-G69)*(1-H69)</f>
        <v>20000</v>
      </c>
      <c r="K69" s="199">
        <f t="shared" ref="K69:K132" si="6">J69*D69</f>
        <v>20000</v>
      </c>
      <c r="L69" s="139"/>
      <c r="M69" s="199">
        <f t="shared" ref="M69:M100" si="7">L69-J69</f>
        <v>-20000</v>
      </c>
      <c r="N69" s="141" t="s">
        <v>1735</v>
      </c>
      <c r="O69" s="145"/>
      <c r="P69" s="145"/>
      <c r="Q69" s="146"/>
      <c r="S69" s="378" t="s">
        <v>1787</v>
      </c>
      <c r="T69" s="134" t="s">
        <v>1716</v>
      </c>
      <c r="U69" s="135">
        <v>4057.5</v>
      </c>
      <c r="V69" s="135">
        <f t="shared" si="4"/>
        <v>450.83333333333331</v>
      </c>
    </row>
    <row r="70" spans="1:27" ht="12" outlineLevel="2" x14ac:dyDescent="0.2">
      <c r="A70" s="141">
        <v>67</v>
      </c>
      <c r="B70" s="142" t="s">
        <v>1829</v>
      </c>
      <c r="C70" s="137" t="s">
        <v>140</v>
      </c>
      <c r="D70" s="137">
        <v>244</v>
      </c>
      <c r="E70" s="144">
        <v>47.42</v>
      </c>
      <c r="F70" s="138"/>
      <c r="G70" s="138">
        <v>7.0000000000000007E-2</v>
      </c>
      <c r="H70" s="138"/>
      <c r="I70" s="138"/>
      <c r="J70" s="199">
        <f t="shared" si="5"/>
        <v>44.1006</v>
      </c>
      <c r="K70" s="199">
        <f t="shared" si="6"/>
        <v>10760.546399999999</v>
      </c>
      <c r="L70" s="139"/>
      <c r="M70" s="199">
        <f t="shared" si="7"/>
        <v>-44.1006</v>
      </c>
      <c r="N70" s="141" t="s">
        <v>1747</v>
      </c>
      <c r="O70" s="145"/>
      <c r="P70" s="145"/>
      <c r="Q70" s="146"/>
      <c r="S70" s="379"/>
      <c r="T70" s="134" t="s">
        <v>1719</v>
      </c>
      <c r="U70" s="136">
        <v>9</v>
      </c>
      <c r="V70" s="135"/>
    </row>
    <row r="71" spans="1:27" ht="12" outlineLevel="2" x14ac:dyDescent="0.2">
      <c r="A71" s="141">
        <v>68</v>
      </c>
      <c r="B71" s="142" t="s">
        <v>1830</v>
      </c>
      <c r="C71" s="137" t="s">
        <v>23</v>
      </c>
      <c r="D71" s="137">
        <v>6</v>
      </c>
      <c r="E71" s="144">
        <v>1000</v>
      </c>
      <c r="F71" s="138"/>
      <c r="G71" s="138"/>
      <c r="H71" s="138"/>
      <c r="I71" s="138" t="s">
        <v>1744</v>
      </c>
      <c r="J71" s="199">
        <f>E71</f>
        <v>1000</v>
      </c>
      <c r="K71" s="199">
        <f t="shared" si="6"/>
        <v>6000</v>
      </c>
      <c r="L71" s="139"/>
      <c r="M71" s="199">
        <f t="shared" si="7"/>
        <v>-1000</v>
      </c>
      <c r="N71" s="141" t="s">
        <v>1735</v>
      </c>
      <c r="O71" s="145" t="s">
        <v>101</v>
      </c>
      <c r="P71" s="201">
        <v>45900</v>
      </c>
      <c r="Q71" s="146"/>
      <c r="S71" s="172"/>
      <c r="T71" s="134" t="s">
        <v>1719</v>
      </c>
      <c r="U71" s="136">
        <v>1</v>
      </c>
      <c r="V71" s="135"/>
    </row>
    <row r="72" spans="1:27" ht="12" outlineLevel="2" x14ac:dyDescent="0.2">
      <c r="A72" s="141">
        <v>69</v>
      </c>
      <c r="B72" s="142" t="s">
        <v>1831</v>
      </c>
      <c r="C72" s="137" t="s">
        <v>23</v>
      </c>
      <c r="D72" s="137">
        <v>1</v>
      </c>
      <c r="E72" s="144">
        <v>5100</v>
      </c>
      <c r="F72" s="138">
        <v>0.3</v>
      </c>
      <c r="G72" s="138">
        <v>7.0000000000000007E-2</v>
      </c>
      <c r="H72" s="138"/>
      <c r="I72" s="138"/>
      <c r="J72" s="199">
        <f t="shared" ref="J72:J135" si="8">E72*(1-F72)*(1-G72)*(1-H72)</f>
        <v>3320.1</v>
      </c>
      <c r="K72" s="199">
        <f t="shared" si="6"/>
        <v>3320.1</v>
      </c>
      <c r="L72" s="139"/>
      <c r="M72" s="199">
        <f t="shared" si="7"/>
        <v>-3320.1</v>
      </c>
      <c r="N72" s="141" t="s">
        <v>1735</v>
      </c>
      <c r="O72" s="145"/>
      <c r="P72" s="145"/>
      <c r="Q72" s="146"/>
      <c r="S72" s="378" t="s">
        <v>1758</v>
      </c>
      <c r="T72" s="134" t="s">
        <v>1716</v>
      </c>
      <c r="U72" s="135">
        <v>1500</v>
      </c>
      <c r="V72" s="135">
        <f t="shared" si="4"/>
        <v>1500</v>
      </c>
    </row>
    <row r="73" spans="1:27" ht="12" outlineLevel="2" x14ac:dyDescent="0.2">
      <c r="A73" s="141">
        <v>70</v>
      </c>
      <c r="B73" s="142" t="s">
        <v>1832</v>
      </c>
      <c r="C73" s="137" t="s">
        <v>23</v>
      </c>
      <c r="D73" s="137">
        <v>1</v>
      </c>
      <c r="E73" s="144">
        <v>1250</v>
      </c>
      <c r="F73" s="138">
        <v>0.3</v>
      </c>
      <c r="G73" s="138">
        <v>7.0000000000000007E-2</v>
      </c>
      <c r="H73" s="138"/>
      <c r="I73" s="138"/>
      <c r="J73" s="199">
        <f t="shared" si="8"/>
        <v>813.75</v>
      </c>
      <c r="K73" s="199">
        <f t="shared" si="6"/>
        <v>813.75</v>
      </c>
      <c r="L73" s="139"/>
      <c r="M73" s="199">
        <f t="shared" si="7"/>
        <v>-813.75</v>
      </c>
      <c r="N73" s="141" t="s">
        <v>1735</v>
      </c>
      <c r="O73" s="145"/>
      <c r="P73" s="145"/>
      <c r="Q73" s="146"/>
      <c r="S73" s="379"/>
      <c r="T73" s="134" t="s">
        <v>1719</v>
      </c>
      <c r="U73" s="136">
        <v>1</v>
      </c>
      <c r="V73" s="135"/>
    </row>
    <row r="74" spans="1:27" ht="12" outlineLevel="2" x14ac:dyDescent="0.2">
      <c r="A74" s="141">
        <v>71</v>
      </c>
      <c r="B74" s="142" t="s">
        <v>1833</v>
      </c>
      <c r="C74" s="137" t="s">
        <v>23</v>
      </c>
      <c r="D74" s="137">
        <v>8</v>
      </c>
      <c r="E74" s="144">
        <v>2013.0350000000001</v>
      </c>
      <c r="F74" s="138"/>
      <c r="G74" s="138">
        <v>7.0000000000000007E-2</v>
      </c>
      <c r="H74" s="138"/>
      <c r="I74" s="138"/>
      <c r="J74" s="199">
        <f t="shared" si="8"/>
        <v>1872.12255</v>
      </c>
      <c r="K74" s="199">
        <f t="shared" si="6"/>
        <v>14976.9804</v>
      </c>
      <c r="L74" s="139"/>
      <c r="M74" s="199">
        <f t="shared" si="7"/>
        <v>-1872.12255</v>
      </c>
      <c r="N74" s="141" t="s">
        <v>1734</v>
      </c>
      <c r="O74" s="145"/>
      <c r="P74" s="145"/>
      <c r="Q74" s="146"/>
      <c r="S74" s="378" t="s">
        <v>1790</v>
      </c>
      <c r="T74" s="134" t="s">
        <v>1716</v>
      </c>
      <c r="U74" s="135">
        <v>12200</v>
      </c>
      <c r="V74" s="135">
        <f t="shared" si="4"/>
        <v>6100</v>
      </c>
    </row>
    <row r="75" spans="1:27" ht="12" outlineLevel="2" x14ac:dyDescent="0.2">
      <c r="A75" s="141">
        <v>72</v>
      </c>
      <c r="B75" s="142" t="s">
        <v>1834</v>
      </c>
      <c r="C75" s="137" t="s">
        <v>23</v>
      </c>
      <c r="D75" s="137">
        <v>3</v>
      </c>
      <c r="E75" s="144">
        <v>2596.3666666666668</v>
      </c>
      <c r="F75" s="138"/>
      <c r="G75" s="138">
        <v>7.0000000000000007E-2</v>
      </c>
      <c r="H75" s="138"/>
      <c r="I75" s="138"/>
      <c r="J75" s="199">
        <f t="shared" si="8"/>
        <v>2414.6210000000001</v>
      </c>
      <c r="K75" s="199">
        <f t="shared" si="6"/>
        <v>7243.8630000000003</v>
      </c>
      <c r="L75" s="139"/>
      <c r="M75" s="199">
        <f t="shared" si="7"/>
        <v>-2414.6210000000001</v>
      </c>
      <c r="N75" s="141" t="s">
        <v>1734</v>
      </c>
      <c r="O75" s="145"/>
      <c r="P75" s="145"/>
      <c r="Q75" s="146"/>
      <c r="S75" s="379"/>
      <c r="T75" s="134" t="s">
        <v>1719</v>
      </c>
      <c r="U75" s="136">
        <v>2</v>
      </c>
      <c r="V75" s="135"/>
    </row>
    <row r="76" spans="1:27" ht="12" outlineLevel="2" x14ac:dyDescent="0.2">
      <c r="A76" s="141">
        <v>73</v>
      </c>
      <c r="B76" s="142" t="s">
        <v>1835</v>
      </c>
      <c r="C76" s="137" t="s">
        <v>23</v>
      </c>
      <c r="D76" s="137">
        <v>1</v>
      </c>
      <c r="E76" s="144">
        <v>2596.36</v>
      </c>
      <c r="F76" s="138"/>
      <c r="G76" s="138">
        <v>7.0000000000000007E-2</v>
      </c>
      <c r="H76" s="138"/>
      <c r="I76" s="138"/>
      <c r="J76" s="199">
        <f t="shared" si="8"/>
        <v>2414.6147999999998</v>
      </c>
      <c r="K76" s="199">
        <f t="shared" si="6"/>
        <v>2414.6147999999998</v>
      </c>
      <c r="L76" s="139"/>
      <c r="M76" s="199">
        <f t="shared" si="7"/>
        <v>-2414.6147999999998</v>
      </c>
      <c r="N76" s="141" t="s">
        <v>1734</v>
      </c>
      <c r="O76" s="145"/>
      <c r="P76" s="145"/>
      <c r="Q76" s="146"/>
      <c r="S76" s="378" t="s">
        <v>1791</v>
      </c>
      <c r="T76" s="134" t="s">
        <v>1716</v>
      </c>
      <c r="U76" s="140">
        <v>541.66</v>
      </c>
      <c r="V76" s="135">
        <f t="shared" si="4"/>
        <v>541.66</v>
      </c>
    </row>
    <row r="77" spans="1:27" ht="12" outlineLevel="2" x14ac:dyDescent="0.2">
      <c r="A77" s="141">
        <v>74</v>
      </c>
      <c r="B77" s="142" t="s">
        <v>1836</v>
      </c>
      <c r="C77" s="137" t="s">
        <v>23</v>
      </c>
      <c r="D77" s="137">
        <v>2</v>
      </c>
      <c r="E77" s="144">
        <v>2679.7</v>
      </c>
      <c r="F77" s="138"/>
      <c r="G77" s="138">
        <v>7.0000000000000007E-2</v>
      </c>
      <c r="H77" s="138"/>
      <c r="I77" s="138"/>
      <c r="J77" s="199">
        <f t="shared" si="8"/>
        <v>2492.1209999999996</v>
      </c>
      <c r="K77" s="199">
        <f t="shared" si="6"/>
        <v>4984.2419999999993</v>
      </c>
      <c r="L77" s="139"/>
      <c r="M77" s="199">
        <f t="shared" si="7"/>
        <v>-2492.1209999999996</v>
      </c>
      <c r="N77" s="141" t="s">
        <v>1734</v>
      </c>
      <c r="O77" s="145"/>
      <c r="P77" s="145"/>
      <c r="Q77" s="146"/>
      <c r="S77" s="379"/>
      <c r="T77" s="134" t="s">
        <v>1719</v>
      </c>
      <c r="U77" s="136">
        <v>1</v>
      </c>
      <c r="V77" s="135"/>
    </row>
    <row r="78" spans="1:27" ht="12" outlineLevel="2" x14ac:dyDescent="0.2">
      <c r="A78" s="141">
        <v>75</v>
      </c>
      <c r="B78" s="142" t="s">
        <v>1837</v>
      </c>
      <c r="C78" s="137" t="s">
        <v>23</v>
      </c>
      <c r="D78" s="137">
        <v>1</v>
      </c>
      <c r="E78" s="144">
        <v>3513.04</v>
      </c>
      <c r="F78" s="138"/>
      <c r="G78" s="138">
        <v>7.0000000000000007E-2</v>
      </c>
      <c r="H78" s="138"/>
      <c r="I78" s="138"/>
      <c r="J78" s="199">
        <f t="shared" si="8"/>
        <v>3267.1271999999999</v>
      </c>
      <c r="K78" s="199">
        <f t="shared" si="6"/>
        <v>3267.1271999999999</v>
      </c>
      <c r="L78" s="139"/>
      <c r="M78" s="199">
        <f t="shared" si="7"/>
        <v>-3267.1271999999999</v>
      </c>
      <c r="N78" s="141" t="s">
        <v>1734</v>
      </c>
      <c r="O78" s="145"/>
      <c r="P78" s="145"/>
      <c r="Q78" s="146"/>
      <c r="S78" s="378" t="s">
        <v>1793</v>
      </c>
      <c r="T78" s="134" t="s">
        <v>1716</v>
      </c>
      <c r="U78" s="135">
        <v>1226.04</v>
      </c>
      <c r="V78" s="135">
        <f t="shared" si="4"/>
        <v>18.03</v>
      </c>
    </row>
    <row r="79" spans="1:27" ht="12" outlineLevel="2" x14ac:dyDescent="0.2">
      <c r="A79" s="141">
        <v>76</v>
      </c>
      <c r="B79" s="142" t="s">
        <v>1838</v>
      </c>
      <c r="C79" s="137" t="s">
        <v>23</v>
      </c>
      <c r="D79" s="137">
        <v>2</v>
      </c>
      <c r="E79" s="144">
        <v>1763.0350000000001</v>
      </c>
      <c r="F79" s="138"/>
      <c r="G79" s="138">
        <v>7.0000000000000007E-2</v>
      </c>
      <c r="H79" s="138"/>
      <c r="I79" s="138"/>
      <c r="J79" s="199">
        <f t="shared" si="8"/>
        <v>1639.62255</v>
      </c>
      <c r="K79" s="199">
        <f t="shared" si="6"/>
        <v>3279.2451000000001</v>
      </c>
      <c r="L79" s="139"/>
      <c r="M79" s="199">
        <f t="shared" si="7"/>
        <v>-1639.62255</v>
      </c>
      <c r="N79" s="141" t="s">
        <v>1734</v>
      </c>
      <c r="O79" s="145"/>
      <c r="P79" s="145"/>
      <c r="Q79" s="146"/>
      <c r="S79" s="379"/>
      <c r="T79" s="134" t="s">
        <v>1719</v>
      </c>
      <c r="U79" s="136">
        <v>68</v>
      </c>
      <c r="V79" s="135"/>
    </row>
    <row r="80" spans="1:27" ht="12" outlineLevel="2" x14ac:dyDescent="0.2">
      <c r="A80" s="141">
        <v>77</v>
      </c>
      <c r="B80" s="142" t="s">
        <v>1839</v>
      </c>
      <c r="C80" s="137" t="s">
        <v>23</v>
      </c>
      <c r="D80" s="137">
        <v>1</v>
      </c>
      <c r="E80" s="144">
        <v>5679.7</v>
      </c>
      <c r="F80" s="138"/>
      <c r="G80" s="138">
        <v>7.0000000000000007E-2</v>
      </c>
      <c r="H80" s="138"/>
      <c r="I80" s="138"/>
      <c r="J80" s="199">
        <f t="shared" si="8"/>
        <v>5282.1209999999992</v>
      </c>
      <c r="K80" s="199">
        <f t="shared" si="6"/>
        <v>5282.1209999999992</v>
      </c>
      <c r="L80" s="139"/>
      <c r="M80" s="199">
        <f t="shared" si="7"/>
        <v>-5282.1209999999992</v>
      </c>
      <c r="N80" s="141" t="s">
        <v>1734</v>
      </c>
      <c r="O80" s="145"/>
      <c r="P80" s="145"/>
      <c r="Q80" s="146"/>
      <c r="S80" s="378" t="s">
        <v>1794</v>
      </c>
      <c r="T80" s="134" t="s">
        <v>1716</v>
      </c>
      <c r="U80" s="135">
        <v>6000</v>
      </c>
      <c r="V80" s="135">
        <f t="shared" si="4"/>
        <v>6000</v>
      </c>
    </row>
    <row r="81" spans="1:22" ht="12" outlineLevel="2" x14ac:dyDescent="0.2">
      <c r="A81" s="141">
        <v>78</v>
      </c>
      <c r="B81" s="142" t="s">
        <v>1840</v>
      </c>
      <c r="C81" s="137" t="s">
        <v>23</v>
      </c>
      <c r="D81" s="137">
        <v>4</v>
      </c>
      <c r="E81" s="144">
        <v>1929.7025000000001</v>
      </c>
      <c r="F81" s="138"/>
      <c r="G81" s="138">
        <v>7.0000000000000007E-2</v>
      </c>
      <c r="H81" s="138"/>
      <c r="I81" s="138"/>
      <c r="J81" s="199">
        <f t="shared" si="8"/>
        <v>1794.623325</v>
      </c>
      <c r="K81" s="199">
        <f t="shared" si="6"/>
        <v>7178.4933000000001</v>
      </c>
      <c r="L81" s="139"/>
      <c r="M81" s="199">
        <f t="shared" si="7"/>
        <v>-1794.623325</v>
      </c>
      <c r="N81" s="141" t="s">
        <v>1734</v>
      </c>
      <c r="O81" s="145"/>
      <c r="P81" s="145"/>
      <c r="Q81" s="146"/>
      <c r="S81" s="379"/>
      <c r="T81" s="134" t="s">
        <v>1719</v>
      </c>
      <c r="U81" s="136">
        <v>1</v>
      </c>
      <c r="V81" s="135"/>
    </row>
    <row r="82" spans="1:22" ht="12" outlineLevel="2" x14ac:dyDescent="0.2">
      <c r="A82" s="141">
        <v>79</v>
      </c>
      <c r="B82" s="142" t="s">
        <v>1841</v>
      </c>
      <c r="C82" s="137" t="s">
        <v>23</v>
      </c>
      <c r="D82" s="137">
        <v>2</v>
      </c>
      <c r="E82" s="144">
        <v>2342.1999999999998</v>
      </c>
      <c r="F82" s="138"/>
      <c r="G82" s="138">
        <v>7.0000000000000007E-2</v>
      </c>
      <c r="H82" s="138"/>
      <c r="I82" s="138"/>
      <c r="J82" s="199">
        <f t="shared" si="8"/>
        <v>2178.2459999999996</v>
      </c>
      <c r="K82" s="199">
        <f t="shared" si="6"/>
        <v>4356.4919999999993</v>
      </c>
      <c r="L82" s="139"/>
      <c r="M82" s="199">
        <f t="shared" si="7"/>
        <v>-2178.2459999999996</v>
      </c>
      <c r="N82" s="141" t="s">
        <v>1734</v>
      </c>
      <c r="O82" s="145"/>
      <c r="P82" s="145"/>
      <c r="Q82" s="146"/>
      <c r="S82" s="378" t="s">
        <v>1796</v>
      </c>
      <c r="T82" s="134" t="s">
        <v>1716</v>
      </c>
      <c r="U82" s="135">
        <v>5000</v>
      </c>
      <c r="V82" s="135">
        <f t="shared" si="4"/>
        <v>5000</v>
      </c>
    </row>
    <row r="83" spans="1:22" ht="12" outlineLevel="2" x14ac:dyDescent="0.2">
      <c r="A83" s="141">
        <v>80</v>
      </c>
      <c r="B83" s="142" t="s">
        <v>1842</v>
      </c>
      <c r="C83" s="137" t="s">
        <v>23</v>
      </c>
      <c r="D83" s="137">
        <v>1</v>
      </c>
      <c r="E83" s="144">
        <v>55000</v>
      </c>
      <c r="F83" s="138"/>
      <c r="G83" s="138"/>
      <c r="H83" s="138">
        <v>0.5</v>
      </c>
      <c r="I83" s="138"/>
      <c r="J83" s="199">
        <f t="shared" si="8"/>
        <v>27500</v>
      </c>
      <c r="K83" s="199">
        <f t="shared" si="6"/>
        <v>27500</v>
      </c>
      <c r="L83" s="139"/>
      <c r="M83" s="199">
        <f t="shared" si="7"/>
        <v>-27500</v>
      </c>
      <c r="N83" s="141" t="s">
        <v>1735</v>
      </c>
      <c r="O83" s="145"/>
      <c r="P83" s="145"/>
      <c r="Q83" s="146"/>
      <c r="S83" s="379"/>
      <c r="T83" s="134" t="s">
        <v>1719</v>
      </c>
      <c r="U83" s="136">
        <v>1</v>
      </c>
      <c r="V83" s="135"/>
    </row>
    <row r="84" spans="1:22" ht="12" outlineLevel="2" x14ac:dyDescent="0.2">
      <c r="A84" s="141">
        <v>81</v>
      </c>
      <c r="B84" s="142" t="s">
        <v>1843</v>
      </c>
      <c r="C84" s="137" t="s">
        <v>59</v>
      </c>
      <c r="D84" s="137">
        <v>11</v>
      </c>
      <c r="E84" s="144">
        <v>287.04586330935251</v>
      </c>
      <c r="F84" s="138"/>
      <c r="G84" s="138">
        <v>7.0000000000000007E-2</v>
      </c>
      <c r="H84" s="138"/>
      <c r="I84" s="138"/>
      <c r="J84" s="199">
        <f t="shared" si="8"/>
        <v>266.9526528776978</v>
      </c>
      <c r="K84" s="199">
        <f t="shared" si="6"/>
        <v>2936.4791816546758</v>
      </c>
      <c r="L84" s="139"/>
      <c r="M84" s="199">
        <f t="shared" si="7"/>
        <v>-266.9526528776978</v>
      </c>
      <c r="N84" s="141" t="s">
        <v>1747</v>
      </c>
      <c r="O84" s="145"/>
      <c r="P84" s="145"/>
      <c r="Q84" s="146"/>
      <c r="S84" s="378" t="s">
        <v>1797</v>
      </c>
      <c r="T84" s="134" t="s">
        <v>1716</v>
      </c>
      <c r="U84" s="135">
        <v>148178.82999999999</v>
      </c>
      <c r="V84" s="135">
        <f t="shared" si="4"/>
        <v>1214.5805737704918</v>
      </c>
    </row>
    <row r="85" spans="1:22" ht="12" outlineLevel="2" x14ac:dyDescent="0.2">
      <c r="A85" s="141">
        <v>82</v>
      </c>
      <c r="B85" s="142" t="s">
        <v>1844</v>
      </c>
      <c r="C85" s="137" t="s">
        <v>59</v>
      </c>
      <c r="D85" s="137">
        <v>70</v>
      </c>
      <c r="E85" s="144">
        <v>1163.237142857143</v>
      </c>
      <c r="F85" s="138"/>
      <c r="G85" s="138">
        <v>7.0000000000000007E-2</v>
      </c>
      <c r="H85" s="138"/>
      <c r="I85" s="138"/>
      <c r="J85" s="199">
        <f t="shared" si="8"/>
        <v>1081.810542857143</v>
      </c>
      <c r="K85" s="199">
        <f t="shared" si="6"/>
        <v>75726.738000000012</v>
      </c>
      <c r="L85" s="139"/>
      <c r="M85" s="199">
        <f t="shared" si="7"/>
        <v>-1081.810542857143</v>
      </c>
      <c r="N85" s="141" t="s">
        <v>1747</v>
      </c>
      <c r="O85" s="145"/>
      <c r="P85" s="145"/>
      <c r="Q85" s="146"/>
      <c r="S85" s="379"/>
      <c r="T85" s="134" t="s">
        <v>1719</v>
      </c>
      <c r="U85" s="136">
        <v>122</v>
      </c>
      <c r="V85" s="135"/>
    </row>
    <row r="86" spans="1:22" ht="12" outlineLevel="2" x14ac:dyDescent="0.2">
      <c r="A86" s="141">
        <v>83</v>
      </c>
      <c r="B86" s="142" t="s">
        <v>1845</v>
      </c>
      <c r="C86" s="137" t="s">
        <v>59</v>
      </c>
      <c r="D86" s="137">
        <v>15.55</v>
      </c>
      <c r="E86" s="144">
        <v>474.63022508038586</v>
      </c>
      <c r="F86" s="138"/>
      <c r="G86" s="138">
        <v>7.0000000000000007E-2</v>
      </c>
      <c r="H86" s="138"/>
      <c r="I86" s="138"/>
      <c r="J86" s="199">
        <f t="shared" si="8"/>
        <v>441.4061093247588</v>
      </c>
      <c r="K86" s="199">
        <f t="shared" si="6"/>
        <v>6863.8649999999998</v>
      </c>
      <c r="L86" s="139"/>
      <c r="M86" s="199">
        <f t="shared" si="7"/>
        <v>-441.4061093247588</v>
      </c>
      <c r="N86" s="141" t="s">
        <v>1747</v>
      </c>
      <c r="O86" s="145"/>
      <c r="P86" s="145"/>
      <c r="Q86" s="146"/>
      <c r="S86" s="378" t="s">
        <v>1799</v>
      </c>
      <c r="T86" s="134" t="s">
        <v>1716</v>
      </c>
      <c r="U86" s="135">
        <v>41129.839999999997</v>
      </c>
      <c r="V86" s="135">
        <f t="shared" si="4"/>
        <v>3427.4866666666662</v>
      </c>
    </row>
    <row r="87" spans="1:22" ht="12" outlineLevel="2" x14ac:dyDescent="0.2">
      <c r="A87" s="141">
        <v>84</v>
      </c>
      <c r="B87" s="142" t="s">
        <v>1846</v>
      </c>
      <c r="C87" s="137" t="s">
        <v>59</v>
      </c>
      <c r="D87" s="137">
        <v>9.1</v>
      </c>
      <c r="E87" s="144">
        <v>325.59890109890108</v>
      </c>
      <c r="F87" s="138"/>
      <c r="G87" s="138">
        <v>7.0000000000000007E-2</v>
      </c>
      <c r="H87" s="138"/>
      <c r="I87" s="138"/>
      <c r="J87" s="199">
        <f t="shared" si="8"/>
        <v>302.80697802197801</v>
      </c>
      <c r="K87" s="199">
        <f t="shared" si="6"/>
        <v>2755.5434999999998</v>
      </c>
      <c r="L87" s="139"/>
      <c r="M87" s="199">
        <f t="shared" si="7"/>
        <v>-302.80697802197801</v>
      </c>
      <c r="N87" s="141" t="s">
        <v>1747</v>
      </c>
      <c r="O87" s="145"/>
      <c r="P87" s="145"/>
      <c r="Q87" s="146"/>
      <c r="S87" s="379"/>
      <c r="T87" s="134" t="s">
        <v>1719</v>
      </c>
      <c r="U87" s="136">
        <v>12</v>
      </c>
      <c r="V87" s="135"/>
    </row>
    <row r="88" spans="1:22" ht="12" outlineLevel="2" x14ac:dyDescent="0.2">
      <c r="A88" s="141">
        <v>85</v>
      </c>
      <c r="B88" s="142" t="s">
        <v>1847</v>
      </c>
      <c r="C88" s="137" t="s">
        <v>59</v>
      </c>
      <c r="D88" s="137">
        <v>4.5999999999999996</v>
      </c>
      <c r="E88" s="144">
        <v>2349.0152173913043</v>
      </c>
      <c r="F88" s="138"/>
      <c r="G88" s="138">
        <v>7.0000000000000007E-2</v>
      </c>
      <c r="H88" s="138"/>
      <c r="I88" s="138"/>
      <c r="J88" s="199">
        <f t="shared" si="8"/>
        <v>2184.584152173913</v>
      </c>
      <c r="K88" s="199">
        <f t="shared" si="6"/>
        <v>10049.087099999999</v>
      </c>
      <c r="L88" s="139"/>
      <c r="M88" s="199">
        <f t="shared" si="7"/>
        <v>-2184.584152173913</v>
      </c>
      <c r="N88" s="141" t="s">
        <v>1747</v>
      </c>
      <c r="O88" s="145"/>
      <c r="P88" s="145"/>
      <c r="Q88" s="146"/>
      <c r="S88" s="378" t="s">
        <v>1800</v>
      </c>
      <c r="T88" s="134" t="s">
        <v>1716</v>
      </c>
      <c r="U88" s="140">
        <v>693.61</v>
      </c>
      <c r="V88" s="135">
        <f t="shared" si="4"/>
        <v>693.61</v>
      </c>
    </row>
    <row r="89" spans="1:22" ht="12" outlineLevel="2" x14ac:dyDescent="0.2">
      <c r="A89" s="141">
        <v>86</v>
      </c>
      <c r="B89" s="142" t="s">
        <v>1848</v>
      </c>
      <c r="C89" s="137" t="s">
        <v>18</v>
      </c>
      <c r="D89" s="137">
        <v>59.16</v>
      </c>
      <c r="E89" s="144">
        <v>86.666666666666671</v>
      </c>
      <c r="F89" s="138"/>
      <c r="G89" s="138">
        <v>7.0000000000000007E-2</v>
      </c>
      <c r="H89" s="138"/>
      <c r="I89" s="138"/>
      <c r="J89" s="199">
        <f t="shared" si="8"/>
        <v>80.599999999999994</v>
      </c>
      <c r="K89" s="199">
        <f t="shared" si="6"/>
        <v>4768.2959999999994</v>
      </c>
      <c r="L89" s="139"/>
      <c r="M89" s="199">
        <f t="shared" si="7"/>
        <v>-80.599999999999994</v>
      </c>
      <c r="N89" s="141" t="s">
        <v>1747</v>
      </c>
      <c r="O89" s="145"/>
      <c r="P89" s="145"/>
      <c r="Q89" s="146"/>
      <c r="S89" s="379"/>
      <c r="T89" s="134" t="s">
        <v>1719</v>
      </c>
      <c r="U89" s="136">
        <v>1</v>
      </c>
      <c r="V89" s="135"/>
    </row>
    <row r="90" spans="1:22" ht="12" outlineLevel="2" x14ac:dyDescent="0.2">
      <c r="A90" s="141">
        <v>87</v>
      </c>
      <c r="B90" s="142" t="s">
        <v>1849</v>
      </c>
      <c r="C90" s="137" t="s">
        <v>23</v>
      </c>
      <c r="D90" s="137">
        <v>1</v>
      </c>
      <c r="E90" s="144">
        <v>515</v>
      </c>
      <c r="F90" s="138">
        <v>0.3</v>
      </c>
      <c r="G90" s="138">
        <v>7.0000000000000007E-2</v>
      </c>
      <c r="H90" s="138"/>
      <c r="I90" s="138"/>
      <c r="J90" s="199">
        <f t="shared" si="8"/>
        <v>335.26499999999999</v>
      </c>
      <c r="K90" s="199">
        <f t="shared" si="6"/>
        <v>335.26499999999999</v>
      </c>
      <c r="L90" s="139"/>
      <c r="M90" s="199">
        <f t="shared" si="7"/>
        <v>-335.26499999999999</v>
      </c>
      <c r="N90" s="141" t="s">
        <v>1735</v>
      </c>
      <c r="O90" s="145"/>
      <c r="P90" s="145"/>
      <c r="Q90" s="146"/>
      <c r="S90" s="378" t="s">
        <v>1802</v>
      </c>
      <c r="T90" s="134" t="s">
        <v>1716</v>
      </c>
      <c r="U90" s="135">
        <v>1660.45</v>
      </c>
      <c r="V90" s="135">
        <f t="shared" si="4"/>
        <v>1660.45</v>
      </c>
    </row>
    <row r="91" spans="1:22" ht="12" outlineLevel="2" x14ac:dyDescent="0.2">
      <c r="A91" s="141">
        <v>88</v>
      </c>
      <c r="B91" s="142" t="s">
        <v>1850</v>
      </c>
      <c r="C91" s="137" t="s">
        <v>23</v>
      </c>
      <c r="D91" s="137">
        <v>3</v>
      </c>
      <c r="E91" s="144">
        <v>941.66666666666663</v>
      </c>
      <c r="F91" s="138"/>
      <c r="G91" s="138">
        <v>7.0000000000000007E-2</v>
      </c>
      <c r="H91" s="138"/>
      <c r="I91" s="138"/>
      <c r="J91" s="199">
        <f t="shared" si="8"/>
        <v>875.74999999999989</v>
      </c>
      <c r="K91" s="199">
        <f t="shared" si="6"/>
        <v>2627.2499999999995</v>
      </c>
      <c r="L91" s="139"/>
      <c r="M91" s="199">
        <f t="shared" si="7"/>
        <v>-875.74999999999989</v>
      </c>
      <c r="N91" s="141" t="s">
        <v>1734</v>
      </c>
      <c r="O91" s="145"/>
      <c r="P91" s="145"/>
      <c r="Q91" s="146"/>
      <c r="S91" s="379"/>
      <c r="T91" s="134" t="s">
        <v>1719</v>
      </c>
      <c r="U91" s="136">
        <v>1</v>
      </c>
      <c r="V91" s="135"/>
    </row>
    <row r="92" spans="1:22" ht="12" outlineLevel="2" x14ac:dyDescent="0.2">
      <c r="A92" s="141">
        <v>89</v>
      </c>
      <c r="B92" s="142" t="s">
        <v>1851</v>
      </c>
      <c r="C92" s="137" t="s">
        <v>23</v>
      </c>
      <c r="D92" s="137">
        <v>10</v>
      </c>
      <c r="E92" s="144">
        <v>3966.7019999999998</v>
      </c>
      <c r="F92" s="138"/>
      <c r="G92" s="138">
        <v>7.0000000000000007E-2</v>
      </c>
      <c r="H92" s="138"/>
      <c r="I92" s="138"/>
      <c r="J92" s="199">
        <f t="shared" si="8"/>
        <v>3689.0328599999993</v>
      </c>
      <c r="K92" s="199">
        <f t="shared" si="6"/>
        <v>36890.328599999993</v>
      </c>
      <c r="L92" s="139"/>
      <c r="M92" s="199">
        <f t="shared" si="7"/>
        <v>-3689.0328599999993</v>
      </c>
      <c r="N92" s="141" t="s">
        <v>1734</v>
      </c>
      <c r="O92" s="145"/>
      <c r="P92" s="145"/>
      <c r="Q92" s="146"/>
      <c r="S92" s="378" t="s">
        <v>1803</v>
      </c>
      <c r="T92" s="134" t="s">
        <v>1716</v>
      </c>
      <c r="U92" s="140">
        <v>115.55</v>
      </c>
      <c r="V92" s="135">
        <f t="shared" si="4"/>
        <v>57.774999999999999</v>
      </c>
    </row>
    <row r="93" spans="1:22" ht="12" outlineLevel="2" x14ac:dyDescent="0.2">
      <c r="A93" s="141">
        <v>90</v>
      </c>
      <c r="B93" s="142" t="s">
        <v>1852</v>
      </c>
      <c r="C93" s="137" t="s">
        <v>23</v>
      </c>
      <c r="D93" s="137">
        <v>5</v>
      </c>
      <c r="E93" s="144">
        <v>3291.1760000000004</v>
      </c>
      <c r="F93" s="138"/>
      <c r="G93" s="138">
        <v>7.0000000000000007E-2</v>
      </c>
      <c r="H93" s="138"/>
      <c r="I93" s="138"/>
      <c r="J93" s="199">
        <f t="shared" si="8"/>
        <v>3060.7936800000002</v>
      </c>
      <c r="K93" s="199">
        <f t="shared" si="6"/>
        <v>15303.968400000002</v>
      </c>
      <c r="L93" s="139"/>
      <c r="M93" s="199">
        <f t="shared" si="7"/>
        <v>-3060.7936800000002</v>
      </c>
      <c r="N93" s="141" t="s">
        <v>1734</v>
      </c>
      <c r="O93" s="145"/>
      <c r="P93" s="145"/>
      <c r="Q93" s="146"/>
      <c r="S93" s="379"/>
      <c r="T93" s="134" t="s">
        <v>1719</v>
      </c>
      <c r="U93" s="136">
        <v>2</v>
      </c>
      <c r="V93" s="135"/>
    </row>
    <row r="94" spans="1:22" ht="12" outlineLevel="2" x14ac:dyDescent="0.2">
      <c r="A94" s="141">
        <v>91</v>
      </c>
      <c r="B94" s="142" t="s">
        <v>1853</v>
      </c>
      <c r="C94" s="137" t="s">
        <v>23</v>
      </c>
      <c r="D94" s="137">
        <v>3</v>
      </c>
      <c r="E94" s="144">
        <v>475</v>
      </c>
      <c r="F94" s="138"/>
      <c r="G94" s="138">
        <v>7.0000000000000007E-2</v>
      </c>
      <c r="H94" s="138"/>
      <c r="I94" s="138"/>
      <c r="J94" s="199">
        <f t="shared" si="8"/>
        <v>441.74999999999994</v>
      </c>
      <c r="K94" s="199">
        <f t="shared" si="6"/>
        <v>1325.2499999999998</v>
      </c>
      <c r="L94" s="139"/>
      <c r="M94" s="199">
        <f t="shared" si="7"/>
        <v>-441.74999999999994</v>
      </c>
      <c r="N94" s="141" t="s">
        <v>1734</v>
      </c>
      <c r="O94" s="145"/>
      <c r="P94" s="145"/>
      <c r="Q94" s="146"/>
      <c r="S94" s="378" t="s">
        <v>1805</v>
      </c>
      <c r="T94" s="134" t="s">
        <v>1716</v>
      </c>
      <c r="U94" s="135">
        <v>12354</v>
      </c>
      <c r="V94" s="135">
        <f t="shared" si="4"/>
        <v>2059</v>
      </c>
    </row>
    <row r="95" spans="1:22" ht="12" outlineLevel="2" x14ac:dyDescent="0.2">
      <c r="A95" s="141">
        <v>92</v>
      </c>
      <c r="B95" s="142" t="s">
        <v>1854</v>
      </c>
      <c r="C95" s="137" t="s">
        <v>23</v>
      </c>
      <c r="D95" s="137">
        <v>1</v>
      </c>
      <c r="E95" s="144">
        <v>2600</v>
      </c>
      <c r="F95" s="138">
        <v>0.3</v>
      </c>
      <c r="G95" s="138">
        <v>7.0000000000000007E-2</v>
      </c>
      <c r="H95" s="138"/>
      <c r="I95" s="138"/>
      <c r="J95" s="199">
        <f t="shared" si="8"/>
        <v>1692.5999999999997</v>
      </c>
      <c r="K95" s="199">
        <f t="shared" si="6"/>
        <v>1692.5999999999997</v>
      </c>
      <c r="L95" s="139"/>
      <c r="M95" s="199">
        <f t="shared" si="7"/>
        <v>-1692.5999999999997</v>
      </c>
      <c r="N95" s="141" t="s">
        <v>1735</v>
      </c>
      <c r="O95" s="145"/>
      <c r="P95" s="145"/>
      <c r="Q95" s="146"/>
      <c r="S95" s="379"/>
      <c r="T95" s="134" t="s">
        <v>1719</v>
      </c>
      <c r="U95" s="136">
        <v>6</v>
      </c>
      <c r="V95" s="135"/>
    </row>
    <row r="96" spans="1:22" ht="12" outlineLevel="2" x14ac:dyDescent="0.2">
      <c r="A96" s="141">
        <v>93</v>
      </c>
      <c r="B96" s="142" t="s">
        <v>1855</v>
      </c>
      <c r="C96" s="137" t="s">
        <v>23</v>
      </c>
      <c r="D96" s="137">
        <v>1</v>
      </c>
      <c r="E96" s="144">
        <v>3500</v>
      </c>
      <c r="F96" s="138">
        <v>0.3</v>
      </c>
      <c r="G96" s="138">
        <v>7.0000000000000007E-2</v>
      </c>
      <c r="H96" s="138"/>
      <c r="I96" s="138"/>
      <c r="J96" s="199">
        <f t="shared" si="8"/>
        <v>2278.5</v>
      </c>
      <c r="K96" s="199">
        <f t="shared" si="6"/>
        <v>2278.5</v>
      </c>
      <c r="L96" s="139"/>
      <c r="M96" s="199">
        <f t="shared" si="7"/>
        <v>-2278.5</v>
      </c>
      <c r="N96" s="141" t="s">
        <v>1735</v>
      </c>
      <c r="O96" s="145"/>
      <c r="P96" s="145"/>
      <c r="Q96" s="146"/>
      <c r="S96" s="378" t="s">
        <v>1806</v>
      </c>
      <c r="T96" s="134" t="s">
        <v>1716</v>
      </c>
      <c r="U96" s="135">
        <v>6359.54</v>
      </c>
      <c r="V96" s="135">
        <f t="shared" si="4"/>
        <v>211.98466666666667</v>
      </c>
    </row>
    <row r="97" spans="1:22" ht="12" outlineLevel="2" x14ac:dyDescent="0.2">
      <c r="A97" s="141">
        <v>94</v>
      </c>
      <c r="B97" s="142" t="s">
        <v>1856</v>
      </c>
      <c r="C97" s="137" t="s">
        <v>23</v>
      </c>
      <c r="D97" s="137">
        <v>1</v>
      </c>
      <c r="E97" s="144">
        <v>3000</v>
      </c>
      <c r="F97" s="138">
        <v>0.3</v>
      </c>
      <c r="G97" s="138">
        <v>7.0000000000000007E-2</v>
      </c>
      <c r="H97" s="138"/>
      <c r="I97" s="138"/>
      <c r="J97" s="199">
        <f t="shared" si="8"/>
        <v>1952.9999999999998</v>
      </c>
      <c r="K97" s="199">
        <f t="shared" si="6"/>
        <v>1952.9999999999998</v>
      </c>
      <c r="L97" s="139"/>
      <c r="M97" s="199">
        <f t="shared" si="7"/>
        <v>-1952.9999999999998</v>
      </c>
      <c r="N97" s="141" t="s">
        <v>1735</v>
      </c>
      <c r="O97" s="145"/>
      <c r="P97" s="145"/>
      <c r="Q97" s="146"/>
      <c r="S97" s="379"/>
      <c r="T97" s="134" t="s">
        <v>1719</v>
      </c>
      <c r="U97" s="136">
        <v>30</v>
      </c>
      <c r="V97" s="135"/>
    </row>
    <row r="98" spans="1:22" ht="12" outlineLevel="2" x14ac:dyDescent="0.2">
      <c r="A98" s="141">
        <v>95</v>
      </c>
      <c r="B98" s="142" t="s">
        <v>1857</v>
      </c>
      <c r="C98" s="137" t="s">
        <v>59</v>
      </c>
      <c r="D98" s="137">
        <v>220</v>
      </c>
      <c r="E98" s="144">
        <v>122.12045454545455</v>
      </c>
      <c r="F98" s="138"/>
      <c r="G98" s="138">
        <v>7.0000000000000007E-2</v>
      </c>
      <c r="H98" s="138"/>
      <c r="I98" s="138"/>
      <c r="J98" s="199">
        <f t="shared" si="8"/>
        <v>113.57202272727272</v>
      </c>
      <c r="K98" s="199">
        <f t="shared" si="6"/>
        <v>24985.845000000001</v>
      </c>
      <c r="L98" s="139"/>
      <c r="M98" s="199">
        <f t="shared" si="7"/>
        <v>-113.57202272727272</v>
      </c>
      <c r="N98" s="141" t="s">
        <v>1734</v>
      </c>
      <c r="O98" s="145"/>
      <c r="P98" s="145"/>
      <c r="Q98" s="146"/>
      <c r="S98" s="378" t="s">
        <v>1808</v>
      </c>
      <c r="T98" s="134" t="s">
        <v>1716</v>
      </c>
      <c r="U98" s="135">
        <v>5278.14</v>
      </c>
      <c r="V98" s="135">
        <f t="shared" si="4"/>
        <v>2639.07</v>
      </c>
    </row>
    <row r="99" spans="1:22" ht="12" outlineLevel="2" x14ac:dyDescent="0.2">
      <c r="A99" s="141">
        <v>96</v>
      </c>
      <c r="B99" s="142" t="s">
        <v>1858</v>
      </c>
      <c r="C99" s="137" t="s">
        <v>59</v>
      </c>
      <c r="D99" s="137">
        <v>1</v>
      </c>
      <c r="E99" s="144">
        <v>188.94</v>
      </c>
      <c r="F99" s="138"/>
      <c r="G99" s="138">
        <v>7.0000000000000007E-2</v>
      </c>
      <c r="H99" s="138"/>
      <c r="I99" s="138"/>
      <c r="J99" s="199">
        <f t="shared" si="8"/>
        <v>175.71419999999998</v>
      </c>
      <c r="K99" s="199">
        <f t="shared" si="6"/>
        <v>175.71419999999998</v>
      </c>
      <c r="L99" s="139"/>
      <c r="M99" s="199">
        <f t="shared" si="7"/>
        <v>-175.71419999999998</v>
      </c>
      <c r="N99" s="141" t="s">
        <v>1734</v>
      </c>
      <c r="O99" s="145"/>
      <c r="P99" s="145"/>
      <c r="Q99" s="146"/>
      <c r="S99" s="379"/>
      <c r="T99" s="134" t="s">
        <v>1719</v>
      </c>
      <c r="U99" s="136">
        <v>2</v>
      </c>
      <c r="V99" s="135"/>
    </row>
    <row r="100" spans="1:22" ht="12" outlineLevel="2" x14ac:dyDescent="0.2">
      <c r="A100" s="141">
        <v>97</v>
      </c>
      <c r="B100" s="142" t="s">
        <v>1859</v>
      </c>
      <c r="C100" s="137" t="s">
        <v>59</v>
      </c>
      <c r="D100" s="137">
        <v>112</v>
      </c>
      <c r="E100" s="144">
        <v>217.27928571428569</v>
      </c>
      <c r="F100" s="138"/>
      <c r="G100" s="138">
        <v>7.0000000000000007E-2</v>
      </c>
      <c r="H100" s="138"/>
      <c r="I100" s="138"/>
      <c r="J100" s="199">
        <f t="shared" si="8"/>
        <v>202.06973571428568</v>
      </c>
      <c r="K100" s="199">
        <f t="shared" si="6"/>
        <v>22631.810399999995</v>
      </c>
      <c r="L100" s="139"/>
      <c r="M100" s="199">
        <f t="shared" si="7"/>
        <v>-202.06973571428568</v>
      </c>
      <c r="N100" s="141" t="s">
        <v>1734</v>
      </c>
      <c r="O100" s="145"/>
      <c r="P100" s="145"/>
      <c r="Q100" s="146"/>
      <c r="S100" s="378" t="s">
        <v>1809</v>
      </c>
      <c r="T100" s="134" t="s">
        <v>1716</v>
      </c>
      <c r="U100" s="135">
        <v>19482.439999999999</v>
      </c>
      <c r="V100" s="135">
        <f t="shared" si="4"/>
        <v>3247.0733333333333</v>
      </c>
    </row>
    <row r="101" spans="1:22" ht="12" outlineLevel="2" x14ac:dyDescent="0.2">
      <c r="A101" s="141">
        <v>98</v>
      </c>
      <c r="B101" s="142" t="s">
        <v>1860</v>
      </c>
      <c r="C101" s="137" t="s">
        <v>59</v>
      </c>
      <c r="D101" s="137">
        <v>1</v>
      </c>
      <c r="E101" s="144">
        <v>317.19</v>
      </c>
      <c r="F101" s="138"/>
      <c r="G101" s="138">
        <v>7.0000000000000007E-2</v>
      </c>
      <c r="H101" s="138"/>
      <c r="I101" s="138"/>
      <c r="J101" s="199">
        <f t="shared" si="8"/>
        <v>294.98669999999998</v>
      </c>
      <c r="K101" s="199">
        <f t="shared" si="6"/>
        <v>294.98669999999998</v>
      </c>
      <c r="L101" s="139"/>
      <c r="M101" s="199">
        <f t="shared" ref="M101:M132" si="9">L101-J101</f>
        <v>-294.98669999999998</v>
      </c>
      <c r="N101" s="141" t="s">
        <v>1734</v>
      </c>
      <c r="O101" s="145"/>
      <c r="P101" s="145"/>
      <c r="Q101" s="146"/>
      <c r="S101" s="379"/>
      <c r="T101" s="134" t="s">
        <v>1719</v>
      </c>
      <c r="U101" s="136">
        <v>6</v>
      </c>
      <c r="V101" s="135"/>
    </row>
    <row r="102" spans="1:22" ht="12" outlineLevel="2" x14ac:dyDescent="0.2">
      <c r="A102" s="141">
        <v>99</v>
      </c>
      <c r="B102" s="142" t="s">
        <v>1861</v>
      </c>
      <c r="C102" s="137" t="s">
        <v>23</v>
      </c>
      <c r="D102" s="137">
        <v>40</v>
      </c>
      <c r="E102" s="144">
        <v>50.034500000000001</v>
      </c>
      <c r="F102" s="138"/>
      <c r="G102" s="138">
        <v>7.0000000000000007E-2</v>
      </c>
      <c r="H102" s="138"/>
      <c r="I102" s="138"/>
      <c r="J102" s="199">
        <f t="shared" si="8"/>
        <v>46.532084999999995</v>
      </c>
      <c r="K102" s="199">
        <f t="shared" si="6"/>
        <v>1861.2833999999998</v>
      </c>
      <c r="L102" s="139"/>
      <c r="M102" s="199">
        <f t="shared" si="9"/>
        <v>-46.532084999999995</v>
      </c>
      <c r="N102" s="141" t="s">
        <v>1747</v>
      </c>
      <c r="O102" s="145"/>
      <c r="P102" s="145"/>
      <c r="Q102" s="146"/>
      <c r="S102" s="378" t="s">
        <v>1811</v>
      </c>
      <c r="T102" s="134" t="s">
        <v>1716</v>
      </c>
      <c r="U102" s="135">
        <v>27138.43</v>
      </c>
      <c r="V102" s="135">
        <f t="shared" si="4"/>
        <v>4523.0716666666667</v>
      </c>
    </row>
    <row r="103" spans="1:22" ht="12" outlineLevel="2" x14ac:dyDescent="0.2">
      <c r="A103" s="141">
        <v>100</v>
      </c>
      <c r="B103" s="142" t="s">
        <v>1862</v>
      </c>
      <c r="C103" s="137" t="s">
        <v>23</v>
      </c>
      <c r="D103" s="137">
        <v>40</v>
      </c>
      <c r="E103" s="144">
        <v>62.572249999999997</v>
      </c>
      <c r="F103" s="138"/>
      <c r="G103" s="138">
        <v>7.0000000000000007E-2</v>
      </c>
      <c r="H103" s="138"/>
      <c r="I103" s="138"/>
      <c r="J103" s="199">
        <f t="shared" si="8"/>
        <v>58.19219249999999</v>
      </c>
      <c r="K103" s="199">
        <f t="shared" si="6"/>
        <v>2327.6876999999995</v>
      </c>
      <c r="L103" s="139"/>
      <c r="M103" s="199">
        <f t="shared" si="9"/>
        <v>-58.19219249999999</v>
      </c>
      <c r="N103" s="141" t="s">
        <v>1747</v>
      </c>
      <c r="O103" s="145"/>
      <c r="P103" s="145"/>
      <c r="Q103" s="146"/>
      <c r="S103" s="379"/>
      <c r="T103" s="134" t="s">
        <v>1719</v>
      </c>
      <c r="U103" s="136">
        <v>6</v>
      </c>
      <c r="V103" s="135"/>
    </row>
    <row r="104" spans="1:22" ht="12" outlineLevel="2" x14ac:dyDescent="0.2">
      <c r="A104" s="141">
        <v>101</v>
      </c>
      <c r="B104" s="142" t="s">
        <v>1863</v>
      </c>
      <c r="C104" s="137" t="s">
        <v>23</v>
      </c>
      <c r="D104" s="137">
        <v>48</v>
      </c>
      <c r="E104" s="144">
        <v>81.786666666666676</v>
      </c>
      <c r="F104" s="138"/>
      <c r="G104" s="138">
        <v>7.0000000000000007E-2</v>
      </c>
      <c r="H104" s="138"/>
      <c r="I104" s="138"/>
      <c r="J104" s="199">
        <f t="shared" si="8"/>
        <v>76.061599999999999</v>
      </c>
      <c r="K104" s="199">
        <f t="shared" si="6"/>
        <v>3650.9567999999999</v>
      </c>
      <c r="L104" s="139"/>
      <c r="M104" s="199">
        <f t="shared" si="9"/>
        <v>-76.061599999999999</v>
      </c>
      <c r="N104" s="141" t="s">
        <v>1747</v>
      </c>
      <c r="O104" s="145"/>
      <c r="P104" s="145"/>
      <c r="Q104" s="146"/>
      <c r="S104" s="378" t="s">
        <v>1812</v>
      </c>
      <c r="T104" s="134" t="s">
        <v>1716</v>
      </c>
      <c r="U104" s="135">
        <v>15629.5</v>
      </c>
      <c r="V104" s="135">
        <f t="shared" si="4"/>
        <v>1202.2692307692307</v>
      </c>
    </row>
    <row r="105" spans="1:22" ht="12" outlineLevel="2" x14ac:dyDescent="0.2">
      <c r="A105" s="141">
        <v>102</v>
      </c>
      <c r="B105" s="142" t="s">
        <v>1864</v>
      </c>
      <c r="C105" s="137" t="s">
        <v>23</v>
      </c>
      <c r="D105" s="137">
        <v>216</v>
      </c>
      <c r="E105" s="144">
        <v>76.934027777777771</v>
      </c>
      <c r="F105" s="138"/>
      <c r="G105" s="138">
        <v>7.0000000000000007E-2</v>
      </c>
      <c r="H105" s="138"/>
      <c r="I105" s="138"/>
      <c r="J105" s="199">
        <f t="shared" si="8"/>
        <v>71.548645833333325</v>
      </c>
      <c r="K105" s="199">
        <f t="shared" si="6"/>
        <v>15454.507499999998</v>
      </c>
      <c r="L105" s="139"/>
      <c r="M105" s="199">
        <f t="shared" si="9"/>
        <v>-71.548645833333325</v>
      </c>
      <c r="N105" s="141" t="s">
        <v>1747</v>
      </c>
      <c r="O105" s="145"/>
      <c r="P105" s="145"/>
      <c r="Q105" s="146"/>
      <c r="S105" s="379"/>
      <c r="T105" s="134" t="s">
        <v>1719</v>
      </c>
      <c r="U105" s="136">
        <v>13</v>
      </c>
      <c r="V105" s="135"/>
    </row>
    <row r="106" spans="1:22" ht="12" outlineLevel="2" x14ac:dyDescent="0.2">
      <c r="A106" s="141">
        <v>103</v>
      </c>
      <c r="B106" s="142" t="s">
        <v>1865</v>
      </c>
      <c r="C106" s="137" t="s">
        <v>23</v>
      </c>
      <c r="D106" s="137">
        <v>8</v>
      </c>
      <c r="E106" s="144">
        <v>121.065</v>
      </c>
      <c r="F106" s="138"/>
      <c r="G106" s="138">
        <v>7.0000000000000007E-2</v>
      </c>
      <c r="H106" s="138"/>
      <c r="I106" s="138"/>
      <c r="J106" s="199">
        <f t="shared" si="8"/>
        <v>112.59044999999999</v>
      </c>
      <c r="K106" s="199">
        <f t="shared" si="6"/>
        <v>900.72359999999992</v>
      </c>
      <c r="L106" s="139"/>
      <c r="M106" s="199">
        <f t="shared" si="9"/>
        <v>-112.59044999999999</v>
      </c>
      <c r="N106" s="141" t="s">
        <v>1747</v>
      </c>
      <c r="O106" s="145"/>
      <c r="P106" s="145"/>
      <c r="Q106" s="146"/>
      <c r="S106" s="378" t="s">
        <v>1814</v>
      </c>
      <c r="T106" s="134" t="s">
        <v>1716</v>
      </c>
      <c r="U106" s="135">
        <v>30000</v>
      </c>
      <c r="V106" s="135">
        <f t="shared" si="4"/>
        <v>30000</v>
      </c>
    </row>
    <row r="107" spans="1:22" ht="12" outlineLevel="2" x14ac:dyDescent="0.2">
      <c r="A107" s="141">
        <v>104</v>
      </c>
      <c r="B107" s="142" t="s">
        <v>1866</v>
      </c>
      <c r="C107" s="137" t="s">
        <v>23</v>
      </c>
      <c r="D107" s="137">
        <v>302</v>
      </c>
      <c r="E107" s="144">
        <v>139.06668874172186</v>
      </c>
      <c r="F107" s="138"/>
      <c r="G107" s="138">
        <v>7.0000000000000007E-2</v>
      </c>
      <c r="H107" s="138"/>
      <c r="I107" s="138"/>
      <c r="J107" s="199">
        <f t="shared" si="8"/>
        <v>129.33202052980133</v>
      </c>
      <c r="K107" s="199">
        <f t="shared" si="6"/>
        <v>39058.270199999999</v>
      </c>
      <c r="L107" s="139"/>
      <c r="M107" s="199">
        <f t="shared" si="9"/>
        <v>-129.33202052980133</v>
      </c>
      <c r="N107" s="141" t="s">
        <v>1747</v>
      </c>
      <c r="O107" s="145"/>
      <c r="P107" s="145"/>
      <c r="Q107" s="146"/>
      <c r="S107" s="379"/>
      <c r="T107" s="134" t="s">
        <v>1719</v>
      </c>
      <c r="U107" s="136">
        <v>1</v>
      </c>
      <c r="V107" s="135"/>
    </row>
    <row r="108" spans="1:22" ht="12" outlineLevel="2" x14ac:dyDescent="0.2">
      <c r="A108" s="141">
        <v>105</v>
      </c>
      <c r="B108" s="142" t="s">
        <v>1867</v>
      </c>
      <c r="C108" s="137" t="s">
        <v>23</v>
      </c>
      <c r="D108" s="137">
        <v>36</v>
      </c>
      <c r="E108" s="144">
        <v>156.48666666666668</v>
      </c>
      <c r="F108" s="138"/>
      <c r="G108" s="138">
        <v>7.0000000000000007E-2</v>
      </c>
      <c r="H108" s="138"/>
      <c r="I108" s="138"/>
      <c r="J108" s="199">
        <f t="shared" si="8"/>
        <v>145.5326</v>
      </c>
      <c r="K108" s="199">
        <f t="shared" si="6"/>
        <v>5239.1736000000001</v>
      </c>
      <c r="L108" s="139"/>
      <c r="M108" s="199">
        <f t="shared" si="9"/>
        <v>-145.5326</v>
      </c>
      <c r="N108" s="141" t="s">
        <v>1747</v>
      </c>
      <c r="O108" s="145"/>
      <c r="P108" s="145"/>
      <c r="Q108" s="146"/>
      <c r="S108" s="378" t="s">
        <v>1815</v>
      </c>
      <c r="T108" s="134" t="s">
        <v>1716</v>
      </c>
      <c r="U108" s="135">
        <v>108000</v>
      </c>
      <c r="V108" s="135">
        <f t="shared" si="4"/>
        <v>3000</v>
      </c>
    </row>
    <row r="109" spans="1:22" ht="12" outlineLevel="2" x14ac:dyDescent="0.2">
      <c r="A109" s="141">
        <v>106</v>
      </c>
      <c r="B109" s="142" t="s">
        <v>1868</v>
      </c>
      <c r="C109" s="137" t="s">
        <v>23</v>
      </c>
      <c r="D109" s="137">
        <v>24</v>
      </c>
      <c r="E109" s="144">
        <v>212.51666666666665</v>
      </c>
      <c r="F109" s="138"/>
      <c r="G109" s="138">
        <v>7.0000000000000007E-2</v>
      </c>
      <c r="H109" s="138"/>
      <c r="I109" s="138"/>
      <c r="J109" s="199">
        <f t="shared" si="8"/>
        <v>197.64049999999997</v>
      </c>
      <c r="K109" s="199">
        <f t="shared" si="6"/>
        <v>4743.3719999999994</v>
      </c>
      <c r="L109" s="139"/>
      <c r="M109" s="199">
        <f t="shared" si="9"/>
        <v>-197.64049999999997</v>
      </c>
      <c r="N109" s="141" t="s">
        <v>1747</v>
      </c>
      <c r="O109" s="145"/>
      <c r="P109" s="145"/>
      <c r="Q109" s="146"/>
      <c r="S109" s="379"/>
      <c r="T109" s="134" t="s">
        <v>1719</v>
      </c>
      <c r="U109" s="136">
        <v>36</v>
      </c>
      <c r="V109" s="135"/>
    </row>
    <row r="110" spans="1:22" ht="12" outlineLevel="2" x14ac:dyDescent="0.2">
      <c r="A110" s="141">
        <v>107</v>
      </c>
      <c r="B110" s="142" t="s">
        <v>1869</v>
      </c>
      <c r="C110" s="137" t="s">
        <v>23</v>
      </c>
      <c r="D110" s="137">
        <v>5</v>
      </c>
      <c r="E110" s="144">
        <v>479.11400000000003</v>
      </c>
      <c r="F110" s="138"/>
      <c r="G110" s="138">
        <v>7.0000000000000007E-2</v>
      </c>
      <c r="H110" s="138"/>
      <c r="I110" s="138"/>
      <c r="J110" s="199">
        <f t="shared" si="8"/>
        <v>445.57602000000003</v>
      </c>
      <c r="K110" s="199">
        <f t="shared" si="6"/>
        <v>2227.8801000000003</v>
      </c>
      <c r="L110" s="139"/>
      <c r="M110" s="199">
        <f t="shared" si="9"/>
        <v>-445.57602000000003</v>
      </c>
      <c r="N110" s="141" t="s">
        <v>1747</v>
      </c>
      <c r="O110" s="145"/>
      <c r="P110" s="145"/>
      <c r="Q110" s="146"/>
      <c r="S110" s="378" t="s">
        <v>1817</v>
      </c>
      <c r="T110" s="134" t="s">
        <v>1716</v>
      </c>
      <c r="U110" s="135">
        <v>10633.34</v>
      </c>
      <c r="V110" s="135">
        <f t="shared" si="4"/>
        <v>2126.6680000000001</v>
      </c>
    </row>
    <row r="111" spans="1:22" ht="12" outlineLevel="2" x14ac:dyDescent="0.2">
      <c r="A111" s="141">
        <v>108</v>
      </c>
      <c r="B111" s="142" t="s">
        <v>1870</v>
      </c>
      <c r="C111" s="137" t="s">
        <v>23</v>
      </c>
      <c r="D111" s="137">
        <v>182</v>
      </c>
      <c r="E111" s="144">
        <v>1.2746703296703297</v>
      </c>
      <c r="F111" s="138"/>
      <c r="G111" s="138">
        <v>7.0000000000000007E-2</v>
      </c>
      <c r="H111" s="138"/>
      <c r="I111" s="138"/>
      <c r="J111" s="199">
        <f t="shared" si="8"/>
        <v>1.1854434065934065</v>
      </c>
      <c r="K111" s="199">
        <f t="shared" si="6"/>
        <v>215.75069999999999</v>
      </c>
      <c r="L111" s="139"/>
      <c r="M111" s="199">
        <f t="shared" si="9"/>
        <v>-1.1854434065934065</v>
      </c>
      <c r="N111" s="141" t="s">
        <v>1747</v>
      </c>
      <c r="O111" s="145"/>
      <c r="P111" s="145"/>
      <c r="Q111" s="146"/>
      <c r="S111" s="379"/>
      <c r="T111" s="134" t="s">
        <v>1719</v>
      </c>
      <c r="U111" s="136">
        <v>5</v>
      </c>
      <c r="V111" s="135"/>
    </row>
    <row r="112" spans="1:22" ht="12" outlineLevel="2" x14ac:dyDescent="0.2">
      <c r="A112" s="141">
        <v>109</v>
      </c>
      <c r="B112" s="142" t="s">
        <v>1871</v>
      </c>
      <c r="C112" s="137" t="s">
        <v>23</v>
      </c>
      <c r="D112" s="137">
        <v>48</v>
      </c>
      <c r="E112" s="144">
        <v>776.41666666666663</v>
      </c>
      <c r="F112" s="138"/>
      <c r="G112" s="138">
        <v>7.0000000000000007E-2</v>
      </c>
      <c r="H112" s="138"/>
      <c r="I112" s="138"/>
      <c r="J112" s="199">
        <f t="shared" si="8"/>
        <v>722.06749999999988</v>
      </c>
      <c r="K112" s="199">
        <f t="shared" si="6"/>
        <v>34659.239999999991</v>
      </c>
      <c r="L112" s="139"/>
      <c r="M112" s="199">
        <f t="shared" si="9"/>
        <v>-722.06749999999988</v>
      </c>
      <c r="N112" s="141" t="s">
        <v>1747</v>
      </c>
      <c r="O112" s="145"/>
      <c r="P112" s="145"/>
      <c r="Q112" s="146"/>
      <c r="S112" s="378" t="s">
        <v>1818</v>
      </c>
      <c r="T112" s="134" t="s">
        <v>1716</v>
      </c>
      <c r="U112" s="140">
        <v>933.33</v>
      </c>
      <c r="V112" s="135">
        <f t="shared" si="4"/>
        <v>933.33</v>
      </c>
    </row>
    <row r="113" spans="1:22" ht="12" outlineLevel="2" x14ac:dyDescent="0.2">
      <c r="A113" s="141">
        <v>110</v>
      </c>
      <c r="B113" s="142" t="s">
        <v>1872</v>
      </c>
      <c r="C113" s="137" t="s">
        <v>23</v>
      </c>
      <c r="D113" s="137">
        <v>12</v>
      </c>
      <c r="E113" s="144">
        <v>63.526666666666671</v>
      </c>
      <c r="F113" s="138"/>
      <c r="G113" s="138">
        <v>7.0000000000000007E-2</v>
      </c>
      <c r="H113" s="138"/>
      <c r="I113" s="138"/>
      <c r="J113" s="199">
        <f t="shared" si="8"/>
        <v>59.079799999999999</v>
      </c>
      <c r="K113" s="199">
        <f t="shared" si="6"/>
        <v>708.95759999999996</v>
      </c>
      <c r="L113" s="139"/>
      <c r="M113" s="199">
        <f t="shared" si="9"/>
        <v>-59.079799999999999</v>
      </c>
      <c r="N113" s="141" t="s">
        <v>1747</v>
      </c>
      <c r="O113" s="145"/>
      <c r="P113" s="145"/>
      <c r="Q113" s="146"/>
      <c r="S113" s="379"/>
      <c r="T113" s="134" t="s">
        <v>1719</v>
      </c>
      <c r="U113" s="136">
        <v>1</v>
      </c>
      <c r="V113" s="135"/>
    </row>
    <row r="114" spans="1:22" ht="12" outlineLevel="2" x14ac:dyDescent="0.2">
      <c r="A114" s="141">
        <v>111</v>
      </c>
      <c r="B114" s="142" t="s">
        <v>1873</v>
      </c>
      <c r="C114" s="137" t="s">
        <v>23</v>
      </c>
      <c r="D114" s="137">
        <v>16</v>
      </c>
      <c r="E114" s="144">
        <v>167.264375</v>
      </c>
      <c r="F114" s="138"/>
      <c r="G114" s="138">
        <v>7.0000000000000007E-2</v>
      </c>
      <c r="H114" s="138"/>
      <c r="I114" s="138"/>
      <c r="J114" s="199">
        <f t="shared" si="8"/>
        <v>155.55586875</v>
      </c>
      <c r="K114" s="199">
        <f t="shared" si="6"/>
        <v>2488.8939</v>
      </c>
      <c r="L114" s="139"/>
      <c r="M114" s="199">
        <f t="shared" si="9"/>
        <v>-155.55586875</v>
      </c>
      <c r="N114" s="141" t="s">
        <v>1747</v>
      </c>
      <c r="O114" s="145"/>
      <c r="P114" s="145"/>
      <c r="Q114" s="146"/>
      <c r="S114" s="378" t="s">
        <v>1820</v>
      </c>
      <c r="T114" s="134" t="s">
        <v>1716</v>
      </c>
      <c r="U114" s="140">
        <v>965.83</v>
      </c>
      <c r="V114" s="135">
        <f t="shared" si="4"/>
        <v>965.83</v>
      </c>
    </row>
    <row r="115" spans="1:22" ht="12" outlineLevel="2" x14ac:dyDescent="0.2">
      <c r="A115" s="141">
        <v>112</v>
      </c>
      <c r="B115" s="142" t="s">
        <v>1874</v>
      </c>
      <c r="C115" s="137" t="s">
        <v>23</v>
      </c>
      <c r="D115" s="137">
        <v>20</v>
      </c>
      <c r="E115" s="144">
        <v>58.8</v>
      </c>
      <c r="F115" s="138"/>
      <c r="G115" s="138">
        <v>7.0000000000000007E-2</v>
      </c>
      <c r="H115" s="138"/>
      <c r="I115" s="138"/>
      <c r="J115" s="199">
        <f t="shared" si="8"/>
        <v>54.68399999999999</v>
      </c>
      <c r="K115" s="199">
        <f t="shared" si="6"/>
        <v>1093.6799999999998</v>
      </c>
      <c r="L115" s="139"/>
      <c r="M115" s="199">
        <f t="shared" si="9"/>
        <v>-54.68399999999999</v>
      </c>
      <c r="N115" s="141" t="s">
        <v>1747</v>
      </c>
      <c r="O115" s="145"/>
      <c r="P115" s="145"/>
      <c r="Q115" s="146"/>
      <c r="S115" s="379"/>
      <c r="T115" s="134" t="s">
        <v>1719</v>
      </c>
      <c r="U115" s="136">
        <v>1</v>
      </c>
      <c r="V115" s="135"/>
    </row>
    <row r="116" spans="1:22" ht="12" outlineLevel="2" x14ac:dyDescent="0.2">
      <c r="A116" s="141">
        <v>113</v>
      </c>
      <c r="B116" s="142" t="s">
        <v>1875</v>
      </c>
      <c r="C116" s="137" t="s">
        <v>23</v>
      </c>
      <c r="D116" s="137">
        <v>6</v>
      </c>
      <c r="E116" s="144">
        <v>149.84666666666666</v>
      </c>
      <c r="F116" s="138"/>
      <c r="G116" s="138">
        <v>7.0000000000000007E-2</v>
      </c>
      <c r="H116" s="138"/>
      <c r="I116" s="138"/>
      <c r="J116" s="199">
        <f t="shared" si="8"/>
        <v>139.35739999999998</v>
      </c>
      <c r="K116" s="199">
        <f t="shared" si="6"/>
        <v>836.14439999999991</v>
      </c>
      <c r="L116" s="139"/>
      <c r="M116" s="199">
        <f t="shared" si="9"/>
        <v>-139.35739999999998</v>
      </c>
      <c r="N116" s="141" t="s">
        <v>1747</v>
      </c>
      <c r="O116" s="145"/>
      <c r="P116" s="145"/>
      <c r="Q116" s="146"/>
      <c r="S116" s="378" t="s">
        <v>1795</v>
      </c>
      <c r="T116" s="134" t="s">
        <v>1716</v>
      </c>
      <c r="U116" s="135">
        <v>1000</v>
      </c>
      <c r="V116" s="135">
        <f t="shared" si="4"/>
        <v>1000</v>
      </c>
    </row>
    <row r="117" spans="1:22" ht="12" outlineLevel="2" x14ac:dyDescent="0.2">
      <c r="A117" s="141">
        <v>114</v>
      </c>
      <c r="B117" s="142" t="s">
        <v>1876</v>
      </c>
      <c r="C117" s="137" t="s">
        <v>23</v>
      </c>
      <c r="D117" s="137">
        <v>4</v>
      </c>
      <c r="E117" s="144">
        <v>594.61500000000001</v>
      </c>
      <c r="F117" s="138"/>
      <c r="G117" s="138">
        <v>7.0000000000000007E-2</v>
      </c>
      <c r="H117" s="138"/>
      <c r="I117" s="138"/>
      <c r="J117" s="199">
        <f t="shared" si="8"/>
        <v>552.99194999999997</v>
      </c>
      <c r="K117" s="199">
        <f t="shared" si="6"/>
        <v>2211.9677999999999</v>
      </c>
      <c r="L117" s="139"/>
      <c r="M117" s="199">
        <f t="shared" si="9"/>
        <v>-552.99194999999997</v>
      </c>
      <c r="N117" s="141" t="s">
        <v>1747</v>
      </c>
      <c r="O117" s="145"/>
      <c r="P117" s="145"/>
      <c r="Q117" s="146"/>
      <c r="S117" s="379"/>
      <c r="T117" s="134" t="s">
        <v>1719</v>
      </c>
      <c r="U117" s="136">
        <v>1</v>
      </c>
      <c r="V117" s="135"/>
    </row>
    <row r="118" spans="1:22" ht="12" outlineLevel="2" x14ac:dyDescent="0.2">
      <c r="A118" s="141">
        <v>115</v>
      </c>
      <c r="B118" s="142" t="s">
        <v>1877</v>
      </c>
      <c r="C118" s="137" t="s">
        <v>23</v>
      </c>
      <c r="D118" s="137">
        <v>44</v>
      </c>
      <c r="E118" s="144">
        <v>207.57749999999999</v>
      </c>
      <c r="F118" s="138"/>
      <c r="G118" s="138">
        <v>7.0000000000000007E-2</v>
      </c>
      <c r="H118" s="138"/>
      <c r="I118" s="138"/>
      <c r="J118" s="199">
        <f t="shared" si="8"/>
        <v>193.04707499999998</v>
      </c>
      <c r="K118" s="199">
        <f t="shared" si="6"/>
        <v>8494.0712999999996</v>
      </c>
      <c r="L118" s="139"/>
      <c r="M118" s="199">
        <f t="shared" si="9"/>
        <v>-193.04707499999998</v>
      </c>
      <c r="N118" s="141" t="s">
        <v>1747</v>
      </c>
      <c r="O118" s="145"/>
      <c r="P118" s="145"/>
      <c r="Q118" s="146"/>
      <c r="S118" s="378" t="s">
        <v>1822</v>
      </c>
      <c r="T118" s="134" t="s">
        <v>1716</v>
      </c>
      <c r="U118" s="135">
        <v>3000</v>
      </c>
      <c r="V118" s="135">
        <f t="shared" si="4"/>
        <v>3000</v>
      </c>
    </row>
    <row r="119" spans="1:22" ht="12" outlineLevel="2" x14ac:dyDescent="0.2">
      <c r="A119" s="141">
        <v>116</v>
      </c>
      <c r="B119" s="142" t="s">
        <v>1878</v>
      </c>
      <c r="C119" s="137" t="s">
        <v>23</v>
      </c>
      <c r="D119" s="137">
        <v>8</v>
      </c>
      <c r="E119" s="144">
        <v>506.74624999999997</v>
      </c>
      <c r="F119" s="138"/>
      <c r="G119" s="138">
        <v>7.0000000000000007E-2</v>
      </c>
      <c r="H119" s="138"/>
      <c r="I119" s="138"/>
      <c r="J119" s="199">
        <f t="shared" si="8"/>
        <v>471.27401249999997</v>
      </c>
      <c r="K119" s="199">
        <f t="shared" si="6"/>
        <v>3770.1920999999998</v>
      </c>
      <c r="L119" s="139"/>
      <c r="M119" s="199">
        <f t="shared" si="9"/>
        <v>-471.27401249999997</v>
      </c>
      <c r="N119" s="141" t="s">
        <v>1747</v>
      </c>
      <c r="O119" s="145"/>
      <c r="P119" s="145"/>
      <c r="Q119" s="146"/>
      <c r="S119" s="379"/>
      <c r="T119" s="134" t="s">
        <v>1719</v>
      </c>
      <c r="U119" s="136">
        <v>1</v>
      </c>
      <c r="V119" s="135"/>
    </row>
    <row r="120" spans="1:22" ht="12" outlineLevel="2" x14ac:dyDescent="0.2">
      <c r="A120" s="141">
        <v>117</v>
      </c>
      <c r="B120" s="142" t="s">
        <v>1879</v>
      </c>
      <c r="C120" s="137" t="s">
        <v>23</v>
      </c>
      <c r="D120" s="137">
        <v>68</v>
      </c>
      <c r="E120" s="144">
        <v>208.27235294117648</v>
      </c>
      <c r="F120" s="138"/>
      <c r="G120" s="138">
        <v>7.0000000000000007E-2</v>
      </c>
      <c r="H120" s="138"/>
      <c r="I120" s="138"/>
      <c r="J120" s="199">
        <f t="shared" si="8"/>
        <v>193.69328823529412</v>
      </c>
      <c r="K120" s="199">
        <f t="shared" si="6"/>
        <v>13171.143599999999</v>
      </c>
      <c r="L120" s="139"/>
      <c r="M120" s="199">
        <f t="shared" si="9"/>
        <v>-193.69328823529412</v>
      </c>
      <c r="N120" s="141" t="s">
        <v>1747</v>
      </c>
      <c r="O120" s="145"/>
      <c r="P120" s="145"/>
      <c r="Q120" s="146"/>
      <c r="S120" s="378" t="s">
        <v>1823</v>
      </c>
      <c r="T120" s="134" t="s">
        <v>1716</v>
      </c>
      <c r="U120" s="135">
        <v>2000</v>
      </c>
      <c r="V120" s="135">
        <f t="shared" si="4"/>
        <v>1000</v>
      </c>
    </row>
    <row r="121" spans="1:22" ht="12" outlineLevel="2" x14ac:dyDescent="0.2">
      <c r="A121" s="141">
        <v>118</v>
      </c>
      <c r="B121" s="142" t="s">
        <v>1880</v>
      </c>
      <c r="C121" s="137" t="s">
        <v>23</v>
      </c>
      <c r="D121" s="137">
        <v>2</v>
      </c>
      <c r="E121" s="144">
        <v>319.17500000000001</v>
      </c>
      <c r="F121" s="138"/>
      <c r="G121" s="138">
        <v>7.0000000000000007E-2</v>
      </c>
      <c r="H121" s="138"/>
      <c r="I121" s="138"/>
      <c r="J121" s="199">
        <f t="shared" si="8"/>
        <v>296.83274999999998</v>
      </c>
      <c r="K121" s="199">
        <f t="shared" si="6"/>
        <v>593.66549999999995</v>
      </c>
      <c r="L121" s="139"/>
      <c r="M121" s="199">
        <f t="shared" si="9"/>
        <v>-296.83274999999998</v>
      </c>
      <c r="N121" s="141" t="s">
        <v>1747</v>
      </c>
      <c r="O121" s="145"/>
      <c r="P121" s="145"/>
      <c r="Q121" s="146"/>
      <c r="S121" s="379"/>
      <c r="T121" s="134" t="s">
        <v>1719</v>
      </c>
      <c r="U121" s="136">
        <v>2</v>
      </c>
      <c r="V121" s="135"/>
    </row>
    <row r="122" spans="1:22" ht="12" outlineLevel="2" x14ac:dyDescent="0.2">
      <c r="A122" s="141">
        <v>119</v>
      </c>
      <c r="B122" s="142" t="s">
        <v>1881</v>
      </c>
      <c r="C122" s="137" t="s">
        <v>23</v>
      </c>
      <c r="D122" s="137">
        <v>16</v>
      </c>
      <c r="E122" s="144">
        <v>732.50687500000004</v>
      </c>
      <c r="F122" s="138"/>
      <c r="G122" s="138">
        <v>7.0000000000000007E-2</v>
      </c>
      <c r="H122" s="138"/>
      <c r="I122" s="138"/>
      <c r="J122" s="199">
        <f t="shared" si="8"/>
        <v>681.23139374999994</v>
      </c>
      <c r="K122" s="199">
        <f t="shared" si="6"/>
        <v>10899.702299999999</v>
      </c>
      <c r="L122" s="139"/>
      <c r="M122" s="199">
        <f t="shared" si="9"/>
        <v>-681.23139374999994</v>
      </c>
      <c r="N122" s="141" t="s">
        <v>1747</v>
      </c>
      <c r="O122" s="145"/>
      <c r="P122" s="145"/>
      <c r="Q122" s="146"/>
      <c r="S122" s="378" t="s">
        <v>1825</v>
      </c>
      <c r="T122" s="134" t="s">
        <v>1716</v>
      </c>
      <c r="U122" s="135">
        <v>3325</v>
      </c>
      <c r="V122" s="135">
        <f t="shared" si="4"/>
        <v>3325</v>
      </c>
    </row>
    <row r="123" spans="1:22" ht="12" outlineLevel="2" x14ac:dyDescent="0.2">
      <c r="A123" s="141">
        <v>120</v>
      </c>
      <c r="B123" s="142" t="s">
        <v>1882</v>
      </c>
      <c r="C123" s="137" t="s">
        <v>23</v>
      </c>
      <c r="D123" s="137">
        <v>35</v>
      </c>
      <c r="E123" s="144">
        <v>403.82685714285714</v>
      </c>
      <c r="F123" s="138"/>
      <c r="G123" s="138">
        <v>7.0000000000000007E-2</v>
      </c>
      <c r="H123" s="138"/>
      <c r="I123" s="138"/>
      <c r="J123" s="199">
        <f t="shared" si="8"/>
        <v>375.55897714285709</v>
      </c>
      <c r="K123" s="199">
        <f t="shared" si="6"/>
        <v>13144.564199999999</v>
      </c>
      <c r="L123" s="139"/>
      <c r="M123" s="199">
        <f t="shared" si="9"/>
        <v>-375.55897714285709</v>
      </c>
      <c r="N123" s="141" t="s">
        <v>1747</v>
      </c>
      <c r="O123" s="145"/>
      <c r="P123" s="145"/>
      <c r="Q123" s="146"/>
      <c r="S123" s="379"/>
      <c r="T123" s="134" t="s">
        <v>1719</v>
      </c>
      <c r="U123" s="136">
        <v>1</v>
      </c>
      <c r="V123" s="135"/>
    </row>
    <row r="124" spans="1:22" ht="12" outlineLevel="2" x14ac:dyDescent="0.2">
      <c r="A124" s="141">
        <v>121</v>
      </c>
      <c r="B124" s="142" t="s">
        <v>1883</v>
      </c>
      <c r="C124" s="137" t="s">
        <v>23</v>
      </c>
      <c r="D124" s="137">
        <v>12</v>
      </c>
      <c r="E124" s="144">
        <v>1145.8466666666666</v>
      </c>
      <c r="F124" s="138"/>
      <c r="G124" s="138">
        <v>7.0000000000000007E-2</v>
      </c>
      <c r="H124" s="138"/>
      <c r="I124" s="138"/>
      <c r="J124" s="199">
        <f t="shared" si="8"/>
        <v>1065.6373999999998</v>
      </c>
      <c r="K124" s="199">
        <f t="shared" si="6"/>
        <v>12787.648799999999</v>
      </c>
      <c r="L124" s="139"/>
      <c r="M124" s="199">
        <f t="shared" si="9"/>
        <v>-1065.6373999999998</v>
      </c>
      <c r="N124" s="141" t="s">
        <v>1747</v>
      </c>
      <c r="O124" s="145"/>
      <c r="P124" s="145"/>
      <c r="Q124" s="146"/>
      <c r="S124" s="378" t="s">
        <v>1826</v>
      </c>
      <c r="T124" s="134" t="s">
        <v>1716</v>
      </c>
      <c r="U124" s="135">
        <v>1080</v>
      </c>
      <c r="V124" s="135">
        <f t="shared" si="4"/>
        <v>40</v>
      </c>
    </row>
    <row r="125" spans="1:22" ht="12" outlineLevel="2" x14ac:dyDescent="0.2">
      <c r="A125" s="141">
        <v>122</v>
      </c>
      <c r="B125" s="142" t="s">
        <v>1884</v>
      </c>
      <c r="C125" s="137" t="s">
        <v>23</v>
      </c>
      <c r="D125" s="137">
        <v>32</v>
      </c>
      <c r="E125" s="144">
        <v>863.64656249999996</v>
      </c>
      <c r="F125" s="138"/>
      <c r="G125" s="138">
        <v>7.0000000000000007E-2</v>
      </c>
      <c r="H125" s="138"/>
      <c r="I125" s="138"/>
      <c r="J125" s="199">
        <f t="shared" si="8"/>
        <v>803.19130312499988</v>
      </c>
      <c r="K125" s="199">
        <f t="shared" si="6"/>
        <v>25702.121699999996</v>
      </c>
      <c r="L125" s="139"/>
      <c r="M125" s="199">
        <f t="shared" si="9"/>
        <v>-803.19130312499988</v>
      </c>
      <c r="N125" s="141" t="s">
        <v>1747</v>
      </c>
      <c r="O125" s="145"/>
      <c r="P125" s="145"/>
      <c r="Q125" s="146"/>
      <c r="S125" s="379"/>
      <c r="T125" s="134" t="s">
        <v>1719</v>
      </c>
      <c r="U125" s="136">
        <v>27</v>
      </c>
      <c r="V125" s="135"/>
    </row>
    <row r="126" spans="1:22" ht="12" outlineLevel="2" x14ac:dyDescent="0.2">
      <c r="A126" s="141">
        <v>123</v>
      </c>
      <c r="B126" s="142" t="s">
        <v>1885</v>
      </c>
      <c r="C126" s="137" t="s">
        <v>23</v>
      </c>
      <c r="D126" s="137">
        <v>1</v>
      </c>
      <c r="E126" s="144">
        <v>895.14</v>
      </c>
      <c r="F126" s="138"/>
      <c r="G126" s="138"/>
      <c r="H126" s="138">
        <v>0.5</v>
      </c>
      <c r="I126" s="138"/>
      <c r="J126" s="199">
        <f t="shared" si="8"/>
        <v>447.57</v>
      </c>
      <c r="K126" s="199">
        <f t="shared" si="6"/>
        <v>447.57</v>
      </c>
      <c r="L126" s="139"/>
      <c r="M126" s="199">
        <f t="shared" si="9"/>
        <v>-447.57</v>
      </c>
      <c r="N126" s="141" t="s">
        <v>1735</v>
      </c>
      <c r="O126" s="145"/>
      <c r="P126" s="145"/>
      <c r="Q126" s="146"/>
      <c r="S126" s="378" t="s">
        <v>1827</v>
      </c>
      <c r="T126" s="134" t="s">
        <v>1716</v>
      </c>
      <c r="U126" s="135">
        <v>7000</v>
      </c>
      <c r="V126" s="135">
        <f t="shared" si="4"/>
        <v>1000</v>
      </c>
    </row>
    <row r="127" spans="1:22" ht="12" outlineLevel="2" x14ac:dyDescent="0.2">
      <c r="A127" s="141">
        <v>124</v>
      </c>
      <c r="B127" s="142" t="s">
        <v>1886</v>
      </c>
      <c r="C127" s="137" t="s">
        <v>23</v>
      </c>
      <c r="D127" s="137">
        <v>30</v>
      </c>
      <c r="E127" s="144">
        <v>720.18466666666666</v>
      </c>
      <c r="F127" s="138"/>
      <c r="G127" s="138"/>
      <c r="H127" s="138">
        <v>0.5</v>
      </c>
      <c r="I127" s="138"/>
      <c r="J127" s="199">
        <f t="shared" si="8"/>
        <v>360.09233333333333</v>
      </c>
      <c r="K127" s="199">
        <f t="shared" si="6"/>
        <v>10802.77</v>
      </c>
      <c r="L127" s="139"/>
      <c r="M127" s="199">
        <f t="shared" si="9"/>
        <v>-360.09233333333333</v>
      </c>
      <c r="N127" s="141" t="s">
        <v>1735</v>
      </c>
      <c r="O127" s="145"/>
      <c r="P127" s="145"/>
      <c r="Q127" s="146"/>
      <c r="S127" s="379"/>
      <c r="T127" s="134" t="s">
        <v>1719</v>
      </c>
      <c r="U127" s="136">
        <v>7</v>
      </c>
      <c r="V127" s="135"/>
    </row>
    <row r="128" spans="1:22" ht="12" outlineLevel="2" x14ac:dyDescent="0.2">
      <c r="A128" s="141">
        <v>125</v>
      </c>
      <c r="B128" s="142" t="s">
        <v>1887</v>
      </c>
      <c r="C128" s="137" t="s">
        <v>23</v>
      </c>
      <c r="D128" s="137">
        <v>1</v>
      </c>
      <c r="E128" s="144">
        <v>3000</v>
      </c>
      <c r="F128" s="138"/>
      <c r="G128" s="138"/>
      <c r="H128" s="138"/>
      <c r="I128" s="138" t="s">
        <v>1744</v>
      </c>
      <c r="J128" s="199">
        <f>E128</f>
        <v>3000</v>
      </c>
      <c r="K128" s="199">
        <f t="shared" si="6"/>
        <v>3000</v>
      </c>
      <c r="L128" s="139"/>
      <c r="M128" s="199">
        <f t="shared" si="9"/>
        <v>-3000</v>
      </c>
      <c r="N128" s="141" t="s">
        <v>1735</v>
      </c>
      <c r="O128" s="145" t="s">
        <v>101</v>
      </c>
      <c r="P128" s="201">
        <v>45900</v>
      </c>
      <c r="Q128" s="146"/>
      <c r="S128" s="378" t="s">
        <v>1828</v>
      </c>
      <c r="T128" s="134" t="s">
        <v>1716</v>
      </c>
      <c r="U128" s="135">
        <v>40000</v>
      </c>
      <c r="V128" s="135">
        <f t="shared" si="4"/>
        <v>40000</v>
      </c>
    </row>
    <row r="129" spans="1:23" ht="12" outlineLevel="2" x14ac:dyDescent="0.2">
      <c r="A129" s="141">
        <v>126</v>
      </c>
      <c r="B129" s="142" t="s">
        <v>1888</v>
      </c>
      <c r="C129" s="137" t="s">
        <v>23</v>
      </c>
      <c r="D129" s="137">
        <v>16</v>
      </c>
      <c r="E129" s="144">
        <v>1007.274375</v>
      </c>
      <c r="F129" s="138"/>
      <c r="G129" s="138"/>
      <c r="H129" s="138">
        <v>0.5</v>
      </c>
      <c r="I129" s="138"/>
      <c r="J129" s="199">
        <f t="shared" si="8"/>
        <v>503.63718749999998</v>
      </c>
      <c r="K129" s="199">
        <f t="shared" si="6"/>
        <v>8058.1949999999997</v>
      </c>
      <c r="L129" s="139"/>
      <c r="M129" s="199">
        <f t="shared" si="9"/>
        <v>-503.63718749999998</v>
      </c>
      <c r="N129" s="141" t="s">
        <v>1735</v>
      </c>
      <c r="O129" s="145"/>
      <c r="P129" s="145"/>
      <c r="Q129" s="146"/>
      <c r="S129" s="379"/>
      <c r="T129" s="134" t="s">
        <v>1719</v>
      </c>
      <c r="U129" s="136">
        <v>1</v>
      </c>
      <c r="V129" s="135"/>
    </row>
    <row r="130" spans="1:23" ht="12" x14ac:dyDescent="0.2">
      <c r="A130" s="141">
        <v>127</v>
      </c>
      <c r="B130" s="148" t="s">
        <v>1718</v>
      </c>
      <c r="C130" s="137" t="s">
        <v>1889</v>
      </c>
      <c r="D130" s="137">
        <v>4</v>
      </c>
      <c r="E130" s="144">
        <v>66666.67</v>
      </c>
      <c r="F130" s="138">
        <v>0.3</v>
      </c>
      <c r="G130" s="138">
        <v>7.0000000000000007E-2</v>
      </c>
      <c r="H130" s="138"/>
      <c r="I130" s="138"/>
      <c r="J130" s="199">
        <f t="shared" si="8"/>
        <v>43400.002169999992</v>
      </c>
      <c r="K130" s="199">
        <f t="shared" si="6"/>
        <v>173600.00867999997</v>
      </c>
      <c r="L130" s="139"/>
      <c r="M130" s="199">
        <f t="shared" si="9"/>
        <v>-43400.002169999992</v>
      </c>
      <c r="N130" s="141" t="s">
        <v>1735</v>
      </c>
      <c r="O130" s="145"/>
      <c r="P130" s="145"/>
      <c r="Q130" s="146"/>
      <c r="S130" s="378" t="s">
        <v>1829</v>
      </c>
      <c r="T130" s="134" t="s">
        <v>1716</v>
      </c>
      <c r="U130" s="135">
        <v>11570.48</v>
      </c>
      <c r="V130" s="135">
        <f t="shared" ref="V130:V182" si="10">U130/U131</f>
        <v>47.42</v>
      </c>
    </row>
    <row r="131" spans="1:23" ht="12" x14ac:dyDescent="0.2">
      <c r="A131" s="141">
        <v>128</v>
      </c>
      <c r="B131" s="148" t="s">
        <v>1733</v>
      </c>
      <c r="C131" s="137" t="s">
        <v>23</v>
      </c>
      <c r="D131" s="137">
        <v>1</v>
      </c>
      <c r="E131" s="144">
        <v>280</v>
      </c>
      <c r="F131" s="138">
        <v>0.3</v>
      </c>
      <c r="G131" s="138">
        <v>7.0000000000000007E-2</v>
      </c>
      <c r="H131" s="138"/>
      <c r="I131" s="138"/>
      <c r="J131" s="199">
        <f t="shared" si="8"/>
        <v>182.28</v>
      </c>
      <c r="K131" s="199">
        <f t="shared" si="6"/>
        <v>182.28</v>
      </c>
      <c r="L131" s="139"/>
      <c r="M131" s="199">
        <f t="shared" si="9"/>
        <v>-182.28</v>
      </c>
      <c r="N131" s="141" t="s">
        <v>1735</v>
      </c>
      <c r="O131" s="145"/>
      <c r="P131" s="145"/>
      <c r="Q131" s="146"/>
      <c r="S131" s="379"/>
      <c r="T131" s="134" t="s">
        <v>1719</v>
      </c>
      <c r="U131" s="136">
        <v>244</v>
      </c>
      <c r="V131" s="135"/>
    </row>
    <row r="132" spans="1:23" ht="12" x14ac:dyDescent="0.2">
      <c r="A132" s="141">
        <v>129</v>
      </c>
      <c r="B132" s="148" t="s">
        <v>1737</v>
      </c>
      <c r="C132" s="137" t="s">
        <v>23</v>
      </c>
      <c r="D132" s="137">
        <v>1</v>
      </c>
      <c r="E132" s="144">
        <v>820</v>
      </c>
      <c r="F132" s="138">
        <v>0.3</v>
      </c>
      <c r="G132" s="138">
        <v>7.0000000000000007E-2</v>
      </c>
      <c r="H132" s="138"/>
      <c r="I132" s="138"/>
      <c r="J132" s="199">
        <f t="shared" si="8"/>
        <v>533.81999999999994</v>
      </c>
      <c r="K132" s="199">
        <f t="shared" si="6"/>
        <v>533.81999999999994</v>
      </c>
      <c r="L132" s="139"/>
      <c r="M132" s="199">
        <f t="shared" si="9"/>
        <v>-533.81999999999994</v>
      </c>
      <c r="N132" s="141" t="s">
        <v>1735</v>
      </c>
      <c r="O132" s="145"/>
      <c r="P132" s="145"/>
      <c r="Q132" s="146"/>
      <c r="S132" s="378" t="s">
        <v>1830</v>
      </c>
      <c r="T132" s="134" t="s">
        <v>1716</v>
      </c>
      <c r="U132" s="135">
        <v>6000</v>
      </c>
      <c r="V132" s="135">
        <f t="shared" si="10"/>
        <v>1000</v>
      </c>
      <c r="W132" s="149"/>
    </row>
    <row r="133" spans="1:23" ht="12" x14ac:dyDescent="0.2">
      <c r="A133" s="141">
        <v>130</v>
      </c>
      <c r="B133" s="148" t="s">
        <v>1739</v>
      </c>
      <c r="C133" s="137" t="s">
        <v>23</v>
      </c>
      <c r="D133" s="137">
        <v>1</v>
      </c>
      <c r="E133" s="144">
        <v>780</v>
      </c>
      <c r="F133" s="138">
        <v>0.3</v>
      </c>
      <c r="G133" s="138">
        <v>7.0000000000000007E-2</v>
      </c>
      <c r="H133" s="138"/>
      <c r="I133" s="138"/>
      <c r="J133" s="199">
        <f t="shared" si="8"/>
        <v>507.78</v>
      </c>
      <c r="K133" s="199">
        <f t="shared" ref="K133:K162" si="11">J133*D133</f>
        <v>507.78</v>
      </c>
      <c r="L133" s="139"/>
      <c r="M133" s="199">
        <f t="shared" ref="M133:M164" si="12">L133-J133</f>
        <v>-507.78</v>
      </c>
      <c r="N133" s="141" t="s">
        <v>1735</v>
      </c>
      <c r="O133" s="145"/>
      <c r="P133" s="145"/>
      <c r="Q133" s="146"/>
      <c r="S133" s="379"/>
      <c r="T133" s="134" t="s">
        <v>1719</v>
      </c>
      <c r="U133" s="136">
        <v>6</v>
      </c>
      <c r="V133" s="135"/>
      <c r="W133" s="149"/>
    </row>
    <row r="134" spans="1:23" ht="12" x14ac:dyDescent="0.2">
      <c r="A134" s="141">
        <v>131</v>
      </c>
      <c r="B134" s="148" t="s">
        <v>1741</v>
      </c>
      <c r="C134" s="137" t="s">
        <v>23</v>
      </c>
      <c r="D134" s="137">
        <v>2</v>
      </c>
      <c r="E134" s="144">
        <v>9942.86</v>
      </c>
      <c r="F134" s="138">
        <v>0.3</v>
      </c>
      <c r="G134" s="138">
        <v>7.0000000000000007E-2</v>
      </c>
      <c r="H134" s="138"/>
      <c r="I134" s="138"/>
      <c r="J134" s="199">
        <f t="shared" si="8"/>
        <v>6472.8018599999996</v>
      </c>
      <c r="K134" s="199">
        <f t="shared" si="11"/>
        <v>12945.603719999999</v>
      </c>
      <c r="L134" s="139"/>
      <c r="M134" s="199">
        <f t="shared" si="12"/>
        <v>-6472.8018599999996</v>
      </c>
      <c r="N134" s="141" t="s">
        <v>1735</v>
      </c>
      <c r="O134" s="145"/>
      <c r="P134" s="145"/>
      <c r="Q134" s="146"/>
      <c r="S134" s="378" t="s">
        <v>1831</v>
      </c>
      <c r="T134" s="134" t="s">
        <v>1716</v>
      </c>
      <c r="U134" s="135">
        <v>5100</v>
      </c>
      <c r="V134" s="135">
        <f t="shared" si="10"/>
        <v>5100</v>
      </c>
      <c r="W134" s="149"/>
    </row>
    <row r="135" spans="1:23" ht="12" x14ac:dyDescent="0.2">
      <c r="A135" s="141">
        <v>132</v>
      </c>
      <c r="B135" s="148" t="s">
        <v>1745</v>
      </c>
      <c r="C135" s="137" t="s">
        <v>23</v>
      </c>
      <c r="D135" s="137">
        <v>2</v>
      </c>
      <c r="E135" s="144">
        <v>10000</v>
      </c>
      <c r="F135" s="138">
        <v>0.3</v>
      </c>
      <c r="G135" s="138">
        <v>7.0000000000000007E-2</v>
      </c>
      <c r="H135" s="138"/>
      <c r="I135" s="138"/>
      <c r="J135" s="199">
        <f t="shared" si="8"/>
        <v>6510</v>
      </c>
      <c r="K135" s="199">
        <f t="shared" si="11"/>
        <v>13020</v>
      </c>
      <c r="L135" s="139"/>
      <c r="M135" s="199">
        <f t="shared" si="12"/>
        <v>-6510</v>
      </c>
      <c r="N135" s="141" t="s">
        <v>1735</v>
      </c>
      <c r="O135" s="145"/>
      <c r="P135" s="145"/>
      <c r="Q135" s="146"/>
      <c r="S135" s="379"/>
      <c r="T135" s="134" t="s">
        <v>1719</v>
      </c>
      <c r="U135" s="136">
        <v>1</v>
      </c>
      <c r="V135" s="135"/>
      <c r="W135" s="149"/>
    </row>
    <row r="136" spans="1:23" ht="12" x14ac:dyDescent="0.2">
      <c r="A136" s="141">
        <v>133</v>
      </c>
      <c r="B136" s="148" t="s">
        <v>1749</v>
      </c>
      <c r="C136" s="137" t="s">
        <v>23</v>
      </c>
      <c r="D136" s="137">
        <v>2</v>
      </c>
      <c r="E136" s="144">
        <v>25313.75</v>
      </c>
      <c r="F136" s="138">
        <v>0.3</v>
      </c>
      <c r="G136" s="138">
        <v>7.0000000000000007E-2</v>
      </c>
      <c r="H136" s="138"/>
      <c r="I136" s="138"/>
      <c r="J136" s="199">
        <f t="shared" ref="J136:J140" si="13">E136*(1-F136)*(1-G136)*(1-H136)</f>
        <v>16479.251249999998</v>
      </c>
      <c r="K136" s="199">
        <f t="shared" si="11"/>
        <v>32958.502499999995</v>
      </c>
      <c r="L136" s="139"/>
      <c r="M136" s="199">
        <f t="shared" si="12"/>
        <v>-16479.251249999998</v>
      </c>
      <c r="N136" s="141" t="s">
        <v>1735</v>
      </c>
      <c r="O136" s="145"/>
      <c r="P136" s="145"/>
      <c r="Q136" s="146"/>
      <c r="S136" s="378" t="s">
        <v>1832</v>
      </c>
      <c r="T136" s="134" t="s">
        <v>1716</v>
      </c>
      <c r="U136" s="135">
        <v>1250</v>
      </c>
      <c r="V136" s="135">
        <f t="shared" si="10"/>
        <v>1250</v>
      </c>
      <c r="W136" s="149"/>
    </row>
    <row r="137" spans="1:23" ht="12" x14ac:dyDescent="0.2">
      <c r="A137" s="141">
        <v>134</v>
      </c>
      <c r="B137" s="148" t="s">
        <v>1752</v>
      </c>
      <c r="C137" s="137" t="s">
        <v>23</v>
      </c>
      <c r="D137" s="137">
        <v>10</v>
      </c>
      <c r="E137" s="144">
        <v>12891.67</v>
      </c>
      <c r="F137" s="138">
        <v>0.3</v>
      </c>
      <c r="G137" s="138">
        <v>7.0000000000000007E-2</v>
      </c>
      <c r="H137" s="138"/>
      <c r="I137" s="138"/>
      <c r="J137" s="199">
        <f t="shared" si="13"/>
        <v>8392.4771700000001</v>
      </c>
      <c r="K137" s="199">
        <f t="shared" si="11"/>
        <v>83924.771699999998</v>
      </c>
      <c r="L137" s="139"/>
      <c r="M137" s="199">
        <f t="shared" si="12"/>
        <v>-8392.4771700000001</v>
      </c>
      <c r="N137" s="141" t="s">
        <v>1735</v>
      </c>
      <c r="O137" s="145"/>
      <c r="P137" s="145"/>
      <c r="Q137" s="146"/>
      <c r="S137" s="379"/>
      <c r="T137" s="134" t="s">
        <v>1719</v>
      </c>
      <c r="U137" s="136">
        <v>1</v>
      </c>
      <c r="V137" s="135"/>
      <c r="W137" s="149"/>
    </row>
    <row r="138" spans="1:23" ht="12" x14ac:dyDescent="0.2">
      <c r="A138" s="141">
        <v>135</v>
      </c>
      <c r="B138" s="148" t="s">
        <v>1755</v>
      </c>
      <c r="C138" s="137" t="s">
        <v>23</v>
      </c>
      <c r="D138" s="137">
        <v>3</v>
      </c>
      <c r="E138" s="144">
        <v>34983.33</v>
      </c>
      <c r="F138" s="138">
        <v>0.3</v>
      </c>
      <c r="G138" s="138">
        <v>7.0000000000000007E-2</v>
      </c>
      <c r="H138" s="138"/>
      <c r="I138" s="138"/>
      <c r="J138" s="199">
        <f t="shared" si="13"/>
        <v>22774.147829999998</v>
      </c>
      <c r="K138" s="199">
        <f t="shared" si="11"/>
        <v>68322.443489999991</v>
      </c>
      <c r="L138" s="139"/>
      <c r="M138" s="199">
        <f t="shared" si="12"/>
        <v>-22774.147829999998</v>
      </c>
      <c r="N138" s="141" t="s">
        <v>1735</v>
      </c>
      <c r="O138" s="145"/>
      <c r="P138" s="145"/>
      <c r="Q138" s="146"/>
      <c r="S138" s="378" t="s">
        <v>1833</v>
      </c>
      <c r="T138" s="134" t="s">
        <v>1716</v>
      </c>
      <c r="U138" s="135">
        <v>16104.28</v>
      </c>
      <c r="V138" s="135">
        <f t="shared" si="10"/>
        <v>2013.0350000000001</v>
      </c>
      <c r="W138" s="149"/>
    </row>
    <row r="139" spans="1:23" ht="12" x14ac:dyDescent="0.2">
      <c r="A139" s="141">
        <v>136</v>
      </c>
      <c r="B139" s="148" t="s">
        <v>1758</v>
      </c>
      <c r="C139" s="137" t="s">
        <v>23</v>
      </c>
      <c r="D139" s="137">
        <v>2</v>
      </c>
      <c r="E139" s="144">
        <v>1999.4466666666667</v>
      </c>
      <c r="F139" s="138"/>
      <c r="G139" s="138"/>
      <c r="H139" s="138"/>
      <c r="I139" s="138" t="s">
        <v>1744</v>
      </c>
      <c r="J139" s="199">
        <f>E139</f>
        <v>1999.4466666666667</v>
      </c>
      <c r="K139" s="199">
        <f t="shared" si="11"/>
        <v>3998.8933333333334</v>
      </c>
      <c r="L139" s="139"/>
      <c r="M139" s="199">
        <f t="shared" si="12"/>
        <v>-1999.4466666666667</v>
      </c>
      <c r="N139" s="141" t="s">
        <v>1735</v>
      </c>
      <c r="O139" s="145" t="s">
        <v>101</v>
      </c>
      <c r="P139" s="201">
        <v>45900</v>
      </c>
      <c r="Q139" s="146"/>
      <c r="S139" s="379"/>
      <c r="T139" s="134" t="s">
        <v>1719</v>
      </c>
      <c r="U139" s="136">
        <v>8</v>
      </c>
      <c r="V139" s="135"/>
      <c r="W139" s="149"/>
    </row>
    <row r="140" spans="1:23" ht="12" x14ac:dyDescent="0.2">
      <c r="A140" s="141">
        <v>137</v>
      </c>
      <c r="B140" s="148" t="s">
        <v>1761</v>
      </c>
      <c r="C140" s="137" t="s">
        <v>23</v>
      </c>
      <c r="D140" s="137">
        <v>3</v>
      </c>
      <c r="E140" s="144">
        <v>4716.83</v>
      </c>
      <c r="F140" s="138"/>
      <c r="G140" s="138"/>
      <c r="H140" s="138">
        <v>0.5</v>
      </c>
      <c r="I140" s="138"/>
      <c r="J140" s="199">
        <f t="shared" si="13"/>
        <v>2358.415</v>
      </c>
      <c r="K140" s="199">
        <f t="shared" si="11"/>
        <v>7075.2449999999999</v>
      </c>
      <c r="L140" s="139"/>
      <c r="M140" s="199">
        <f t="shared" si="12"/>
        <v>-2358.415</v>
      </c>
      <c r="N140" s="141" t="s">
        <v>1735</v>
      </c>
      <c r="O140" s="145"/>
      <c r="P140" s="145"/>
      <c r="Q140" s="146"/>
      <c r="S140" s="171" t="s">
        <v>1834</v>
      </c>
      <c r="T140" s="134" t="s">
        <v>1716</v>
      </c>
      <c r="U140" s="135">
        <v>7789.1</v>
      </c>
      <c r="V140" s="135" t="e">
        <f>U140/#REF!</f>
        <v>#REF!</v>
      </c>
      <c r="W140" s="149"/>
    </row>
    <row r="141" spans="1:23" ht="12" x14ac:dyDescent="0.2">
      <c r="A141" s="141">
        <v>138</v>
      </c>
      <c r="B141" s="148" t="s">
        <v>1764</v>
      </c>
      <c r="C141" s="137" t="s">
        <v>23</v>
      </c>
      <c r="D141" s="137">
        <v>1</v>
      </c>
      <c r="E141" s="144">
        <v>17406.830000000002</v>
      </c>
      <c r="F141" s="138"/>
      <c r="G141" s="138"/>
      <c r="H141" s="138"/>
      <c r="I141" s="138" t="s">
        <v>1744</v>
      </c>
      <c r="J141" s="199">
        <f>E141</f>
        <v>17406.830000000002</v>
      </c>
      <c r="K141" s="199">
        <f t="shared" si="11"/>
        <v>17406.830000000002</v>
      </c>
      <c r="L141" s="139"/>
      <c r="M141" s="199">
        <f t="shared" si="12"/>
        <v>-17406.830000000002</v>
      </c>
      <c r="N141" s="141" t="s">
        <v>1735</v>
      </c>
      <c r="O141" s="145" t="s">
        <v>101</v>
      </c>
      <c r="P141" s="201">
        <v>45900</v>
      </c>
      <c r="Q141" s="146"/>
      <c r="S141" s="378" t="s">
        <v>1835</v>
      </c>
      <c r="T141" s="134" t="s">
        <v>1716</v>
      </c>
      <c r="U141" s="135">
        <v>2596.36</v>
      </c>
      <c r="V141" s="135">
        <f t="shared" si="10"/>
        <v>2596.36</v>
      </c>
      <c r="W141" s="149"/>
    </row>
    <row r="142" spans="1:23" ht="12" x14ac:dyDescent="0.2">
      <c r="A142" s="141">
        <v>139</v>
      </c>
      <c r="B142" s="148" t="s">
        <v>1767</v>
      </c>
      <c r="C142" s="137" t="s">
        <v>23</v>
      </c>
      <c r="D142" s="137">
        <v>1</v>
      </c>
      <c r="E142" s="144">
        <v>23017.99</v>
      </c>
      <c r="F142" s="138"/>
      <c r="G142" s="138"/>
      <c r="H142" s="138"/>
      <c r="I142" s="138" t="s">
        <v>1744</v>
      </c>
      <c r="J142" s="199">
        <f t="shared" ref="J142:J145" si="14">E142</f>
        <v>23017.99</v>
      </c>
      <c r="K142" s="199">
        <f t="shared" si="11"/>
        <v>23017.99</v>
      </c>
      <c r="L142" s="139"/>
      <c r="M142" s="199">
        <f t="shared" si="12"/>
        <v>-23017.99</v>
      </c>
      <c r="N142" s="141" t="s">
        <v>1735</v>
      </c>
      <c r="O142" s="145" t="s">
        <v>101</v>
      </c>
      <c r="P142" s="201">
        <v>45900</v>
      </c>
      <c r="Q142" s="146"/>
      <c r="S142" s="379"/>
      <c r="T142" s="134" t="s">
        <v>1719</v>
      </c>
      <c r="U142" s="136">
        <v>1</v>
      </c>
      <c r="V142" s="135"/>
      <c r="W142" s="149"/>
    </row>
    <row r="143" spans="1:23" ht="12" x14ac:dyDescent="0.2">
      <c r="A143" s="141">
        <v>140</v>
      </c>
      <c r="B143" s="148" t="s">
        <v>1770</v>
      </c>
      <c r="C143" s="137" t="s">
        <v>23</v>
      </c>
      <c r="D143" s="137">
        <v>5</v>
      </c>
      <c r="E143" s="144">
        <v>10714.9</v>
      </c>
      <c r="F143" s="138"/>
      <c r="G143" s="138"/>
      <c r="H143" s="138"/>
      <c r="I143" s="138" t="s">
        <v>1744</v>
      </c>
      <c r="J143" s="199">
        <f t="shared" si="14"/>
        <v>10714.9</v>
      </c>
      <c r="K143" s="199">
        <f t="shared" si="11"/>
        <v>53574.5</v>
      </c>
      <c r="L143" s="139"/>
      <c r="M143" s="199">
        <f t="shared" si="12"/>
        <v>-10714.9</v>
      </c>
      <c r="N143" s="141" t="s">
        <v>1735</v>
      </c>
      <c r="O143" s="145" t="s">
        <v>101</v>
      </c>
      <c r="P143" s="201">
        <v>45900</v>
      </c>
      <c r="Q143" s="146"/>
      <c r="S143" s="378" t="s">
        <v>1836</v>
      </c>
      <c r="T143" s="134" t="s">
        <v>1716</v>
      </c>
      <c r="U143" s="135">
        <v>5359.4</v>
      </c>
      <c r="V143" s="135">
        <f t="shared" si="10"/>
        <v>2679.7</v>
      </c>
      <c r="W143" s="149"/>
    </row>
    <row r="144" spans="1:23" ht="12" x14ac:dyDescent="0.2">
      <c r="A144" s="141">
        <v>141</v>
      </c>
      <c r="B144" s="148" t="s">
        <v>1773</v>
      </c>
      <c r="C144" s="137" t="s">
        <v>23</v>
      </c>
      <c r="D144" s="137">
        <v>2</v>
      </c>
      <c r="E144" s="144">
        <v>7484.7849999999999</v>
      </c>
      <c r="F144" s="138"/>
      <c r="G144" s="138"/>
      <c r="H144" s="138"/>
      <c r="I144" s="138" t="s">
        <v>1744</v>
      </c>
      <c r="J144" s="199">
        <f t="shared" si="14"/>
        <v>7484.7849999999999</v>
      </c>
      <c r="K144" s="199">
        <f t="shared" si="11"/>
        <v>14969.57</v>
      </c>
      <c r="L144" s="139"/>
      <c r="M144" s="199">
        <f t="shared" si="12"/>
        <v>-7484.7849999999999</v>
      </c>
      <c r="N144" s="141" t="s">
        <v>1735</v>
      </c>
      <c r="O144" s="145" t="s">
        <v>101</v>
      </c>
      <c r="P144" s="201">
        <v>45900</v>
      </c>
      <c r="Q144" s="146"/>
      <c r="S144" s="379"/>
      <c r="T144" s="134" t="s">
        <v>1719</v>
      </c>
      <c r="U144" s="136">
        <v>2</v>
      </c>
      <c r="V144" s="135"/>
      <c r="W144" s="149"/>
    </row>
    <row r="145" spans="1:23" ht="12" x14ac:dyDescent="0.2">
      <c r="A145" s="141">
        <v>142</v>
      </c>
      <c r="B145" s="148" t="s">
        <v>1776</v>
      </c>
      <c r="C145" s="137" t="s">
        <v>23</v>
      </c>
      <c r="D145" s="137">
        <v>11</v>
      </c>
      <c r="E145" s="144">
        <v>7518.3300000000008</v>
      </c>
      <c r="F145" s="138"/>
      <c r="G145" s="138"/>
      <c r="H145" s="138"/>
      <c r="I145" s="138" t="s">
        <v>1744</v>
      </c>
      <c r="J145" s="199">
        <f t="shared" si="14"/>
        <v>7518.3300000000008</v>
      </c>
      <c r="K145" s="199">
        <f t="shared" si="11"/>
        <v>82701.63</v>
      </c>
      <c r="L145" s="139"/>
      <c r="M145" s="199">
        <f t="shared" si="12"/>
        <v>-7518.3300000000008</v>
      </c>
      <c r="N145" s="141" t="s">
        <v>1735</v>
      </c>
      <c r="O145" s="145" t="s">
        <v>101</v>
      </c>
      <c r="P145" s="201">
        <v>45900</v>
      </c>
      <c r="Q145" s="146"/>
      <c r="S145" s="378" t="s">
        <v>1837</v>
      </c>
      <c r="T145" s="134" t="s">
        <v>1716</v>
      </c>
      <c r="U145" s="135">
        <v>3513.04</v>
      </c>
      <c r="V145" s="135">
        <f t="shared" si="10"/>
        <v>3513.04</v>
      </c>
      <c r="W145" s="149"/>
    </row>
    <row r="146" spans="1:23" ht="12" x14ac:dyDescent="0.2">
      <c r="A146" s="141">
        <v>143</v>
      </c>
      <c r="B146" s="148" t="s">
        <v>1779</v>
      </c>
      <c r="C146" s="137" t="s">
        <v>23</v>
      </c>
      <c r="D146" s="137">
        <v>3</v>
      </c>
      <c r="E146" s="144">
        <v>40738.33</v>
      </c>
      <c r="F146" s="138">
        <v>0.3</v>
      </c>
      <c r="G146" s="138">
        <v>7.0000000000000007E-2</v>
      </c>
      <c r="H146" s="138"/>
      <c r="I146" s="138"/>
      <c r="J146" s="199">
        <f t="shared" ref="J146:J162" si="15">E146*(1-F146)*(1-G146)*(1-H146)</f>
        <v>26520.652829999995</v>
      </c>
      <c r="K146" s="199">
        <f t="shared" si="11"/>
        <v>79561.95848999999</v>
      </c>
      <c r="L146" s="139"/>
      <c r="M146" s="199">
        <f t="shared" si="12"/>
        <v>-26520.652829999995</v>
      </c>
      <c r="N146" s="141" t="s">
        <v>1735</v>
      </c>
      <c r="O146" s="145"/>
      <c r="P146" s="145"/>
      <c r="Q146" s="146"/>
      <c r="S146" s="379"/>
      <c r="T146" s="134" t="s">
        <v>1719</v>
      </c>
      <c r="U146" s="136">
        <v>1</v>
      </c>
      <c r="V146" s="135"/>
    </row>
    <row r="147" spans="1:23" ht="12" x14ac:dyDescent="0.2">
      <c r="A147" s="141">
        <v>144</v>
      </c>
      <c r="B147" s="148" t="s">
        <v>1782</v>
      </c>
      <c r="C147" s="137" t="s">
        <v>23</v>
      </c>
      <c r="D147" s="137">
        <v>1</v>
      </c>
      <c r="E147" s="144">
        <v>2448.21</v>
      </c>
      <c r="F147" s="138">
        <v>0.3</v>
      </c>
      <c r="G147" s="138">
        <v>7.0000000000000007E-2</v>
      </c>
      <c r="H147" s="138"/>
      <c r="I147" s="138"/>
      <c r="J147" s="199">
        <f t="shared" si="15"/>
        <v>1593.7847099999997</v>
      </c>
      <c r="K147" s="199">
        <f t="shared" si="11"/>
        <v>1593.7847099999997</v>
      </c>
      <c r="L147" s="139"/>
      <c r="M147" s="199">
        <f t="shared" si="12"/>
        <v>-1593.7847099999997</v>
      </c>
      <c r="N147" s="141" t="s">
        <v>1735</v>
      </c>
      <c r="O147" s="145"/>
      <c r="P147" s="145"/>
      <c r="Q147" s="146"/>
      <c r="S147" s="378" t="s">
        <v>1838</v>
      </c>
      <c r="T147" s="134" t="s">
        <v>1716</v>
      </c>
      <c r="U147" s="135">
        <v>3526.07</v>
      </c>
      <c r="V147" s="135">
        <f t="shared" si="10"/>
        <v>1763.0350000000001</v>
      </c>
    </row>
    <row r="148" spans="1:23" ht="12" x14ac:dyDescent="0.2">
      <c r="A148" s="141">
        <v>145</v>
      </c>
      <c r="B148" s="148" t="s">
        <v>1785</v>
      </c>
      <c r="C148" s="137" t="s">
        <v>23</v>
      </c>
      <c r="D148" s="137">
        <v>1</v>
      </c>
      <c r="E148" s="144">
        <v>103090.49</v>
      </c>
      <c r="F148" s="138">
        <v>0.3</v>
      </c>
      <c r="G148" s="138">
        <v>7.0000000000000007E-2</v>
      </c>
      <c r="H148" s="138"/>
      <c r="I148" s="138"/>
      <c r="J148" s="199">
        <f t="shared" si="15"/>
        <v>67111.908989999996</v>
      </c>
      <c r="K148" s="199">
        <f t="shared" si="11"/>
        <v>67111.908989999996</v>
      </c>
      <c r="L148" s="139"/>
      <c r="M148" s="199">
        <f t="shared" si="12"/>
        <v>-67111.908989999996</v>
      </c>
      <c r="N148" s="141" t="s">
        <v>1735</v>
      </c>
      <c r="O148" s="145"/>
      <c r="P148" s="145"/>
      <c r="Q148" s="146"/>
      <c r="S148" s="379"/>
      <c r="T148" s="134" t="s">
        <v>1719</v>
      </c>
      <c r="U148" s="136">
        <v>2</v>
      </c>
      <c r="V148" s="135"/>
    </row>
    <row r="149" spans="1:23" ht="12" x14ac:dyDescent="0.2">
      <c r="A149" s="141">
        <v>146</v>
      </c>
      <c r="B149" s="148" t="s">
        <v>1788</v>
      </c>
      <c r="C149" s="137" t="s">
        <v>23</v>
      </c>
      <c r="D149" s="137">
        <v>1</v>
      </c>
      <c r="E149" s="144">
        <v>5630</v>
      </c>
      <c r="F149" s="138">
        <v>0.3</v>
      </c>
      <c r="G149" s="138">
        <v>7.0000000000000007E-2</v>
      </c>
      <c r="H149" s="138"/>
      <c r="I149" s="138"/>
      <c r="J149" s="199">
        <f t="shared" si="15"/>
        <v>3665.1299999999992</v>
      </c>
      <c r="K149" s="199">
        <f t="shared" si="11"/>
        <v>3665.1299999999992</v>
      </c>
      <c r="L149" s="139"/>
      <c r="M149" s="199">
        <f t="shared" si="12"/>
        <v>-3665.1299999999992</v>
      </c>
      <c r="N149" s="141" t="s">
        <v>1735</v>
      </c>
      <c r="O149" s="145"/>
      <c r="P149" s="145"/>
      <c r="Q149" s="146"/>
      <c r="S149" s="378" t="s">
        <v>1839</v>
      </c>
      <c r="T149" s="134" t="s">
        <v>1716</v>
      </c>
      <c r="U149" s="135">
        <v>5679.7</v>
      </c>
      <c r="V149" s="135">
        <f t="shared" si="10"/>
        <v>5679.7</v>
      </c>
    </row>
    <row r="150" spans="1:23" ht="12" customHeight="1" x14ac:dyDescent="0.2">
      <c r="A150" s="141">
        <v>147</v>
      </c>
      <c r="B150" s="148" t="s">
        <v>182</v>
      </c>
      <c r="C150" s="137" t="s">
        <v>23</v>
      </c>
      <c r="D150" s="137">
        <v>10</v>
      </c>
      <c r="E150" s="144">
        <v>2087.04</v>
      </c>
      <c r="F150" s="138"/>
      <c r="G150" s="138"/>
      <c r="H150" s="138"/>
      <c r="I150" s="138" t="s">
        <v>1744</v>
      </c>
      <c r="J150" s="199">
        <f>E150</f>
        <v>2087.04</v>
      </c>
      <c r="K150" s="199">
        <f t="shared" si="11"/>
        <v>20870.400000000001</v>
      </c>
      <c r="L150" s="139"/>
      <c r="M150" s="199">
        <f t="shared" si="12"/>
        <v>-2087.04</v>
      </c>
      <c r="N150" s="141" t="s">
        <v>1735</v>
      </c>
      <c r="O150" s="145" t="s">
        <v>101</v>
      </c>
      <c r="P150" s="201">
        <v>45900</v>
      </c>
      <c r="Q150" s="146"/>
      <c r="S150" s="379"/>
      <c r="T150" s="134" t="s">
        <v>1719</v>
      </c>
      <c r="U150" s="136">
        <v>1</v>
      </c>
      <c r="V150" s="135"/>
    </row>
    <row r="151" spans="1:23" ht="12" x14ac:dyDescent="0.2">
      <c r="A151" s="141">
        <v>148</v>
      </c>
      <c r="B151" s="148" t="s">
        <v>1792</v>
      </c>
      <c r="C151" s="137" t="s">
        <v>23</v>
      </c>
      <c r="D151" s="137">
        <v>1</v>
      </c>
      <c r="E151" s="144">
        <v>3360</v>
      </c>
      <c r="F151" s="138">
        <v>0.3</v>
      </c>
      <c r="G151" s="138">
        <v>7.0000000000000007E-2</v>
      </c>
      <c r="H151" s="138"/>
      <c r="I151" s="138"/>
      <c r="J151" s="199">
        <f t="shared" si="15"/>
        <v>2187.3599999999997</v>
      </c>
      <c r="K151" s="199">
        <f t="shared" si="11"/>
        <v>2187.3599999999997</v>
      </c>
      <c r="L151" s="139"/>
      <c r="M151" s="199">
        <f t="shared" si="12"/>
        <v>-2187.3599999999997</v>
      </c>
      <c r="N151" s="141" t="s">
        <v>1735</v>
      </c>
      <c r="O151" s="145"/>
      <c r="P151" s="145"/>
      <c r="Q151" s="146"/>
      <c r="S151" s="378" t="s">
        <v>1840</v>
      </c>
      <c r="T151" s="134" t="s">
        <v>1716</v>
      </c>
      <c r="U151" s="135">
        <v>7718.81</v>
      </c>
      <c r="V151" s="135">
        <f t="shared" si="10"/>
        <v>1929.7025000000001</v>
      </c>
    </row>
    <row r="152" spans="1:23" ht="12" x14ac:dyDescent="0.2">
      <c r="A152" s="141">
        <v>149</v>
      </c>
      <c r="B152" s="148" t="s">
        <v>1795</v>
      </c>
      <c r="C152" s="137" t="s">
        <v>23</v>
      </c>
      <c r="D152" s="137">
        <v>1</v>
      </c>
      <c r="E152" s="144">
        <v>2180</v>
      </c>
      <c r="F152" s="138">
        <v>0.3</v>
      </c>
      <c r="G152" s="138">
        <v>7.0000000000000007E-2</v>
      </c>
      <c r="H152" s="138"/>
      <c r="I152" s="138"/>
      <c r="J152" s="199">
        <f t="shared" si="15"/>
        <v>1419.1799999999998</v>
      </c>
      <c r="K152" s="199">
        <f t="shared" si="11"/>
        <v>1419.1799999999998</v>
      </c>
      <c r="L152" s="139"/>
      <c r="M152" s="199">
        <f t="shared" si="12"/>
        <v>-1419.1799999999998</v>
      </c>
      <c r="N152" s="141" t="s">
        <v>1735</v>
      </c>
      <c r="O152" s="145"/>
      <c r="P152" s="145"/>
      <c r="Q152" s="146"/>
      <c r="S152" s="379"/>
      <c r="T152" s="134" t="s">
        <v>1719</v>
      </c>
      <c r="U152" s="136">
        <v>4</v>
      </c>
      <c r="V152" s="135"/>
    </row>
    <row r="153" spans="1:23" ht="13.9" customHeight="1" x14ac:dyDescent="0.2">
      <c r="A153" s="141">
        <v>150</v>
      </c>
      <c r="B153" s="148" t="s">
        <v>1798</v>
      </c>
      <c r="C153" s="137" t="s">
        <v>23</v>
      </c>
      <c r="D153" s="137">
        <v>2</v>
      </c>
      <c r="E153" s="144">
        <v>4867.7250000000004</v>
      </c>
      <c r="F153" s="138"/>
      <c r="G153" s="138">
        <v>7.0000000000000007E-2</v>
      </c>
      <c r="H153" s="138"/>
      <c r="I153" s="138"/>
      <c r="J153" s="199">
        <f t="shared" si="15"/>
        <v>4526.9842500000004</v>
      </c>
      <c r="K153" s="199">
        <f t="shared" si="11"/>
        <v>9053.9685000000009</v>
      </c>
      <c r="L153" s="139"/>
      <c r="M153" s="199">
        <f t="shared" si="12"/>
        <v>-4526.9842500000004</v>
      </c>
      <c r="N153" s="141" t="s">
        <v>1747</v>
      </c>
      <c r="O153" s="145"/>
      <c r="P153" s="145"/>
      <c r="Q153" s="146"/>
      <c r="S153" s="378" t="s">
        <v>1841</v>
      </c>
      <c r="T153" s="134" t="s">
        <v>1716</v>
      </c>
      <c r="U153" s="135">
        <v>4684.3999999999996</v>
      </c>
      <c r="V153" s="135">
        <f t="shared" si="10"/>
        <v>2342.1999999999998</v>
      </c>
    </row>
    <row r="154" spans="1:23" ht="12" x14ac:dyDescent="0.2">
      <c r="A154" s="141">
        <v>151</v>
      </c>
      <c r="B154" s="148" t="s">
        <v>1801</v>
      </c>
      <c r="C154" s="137" t="s">
        <v>23</v>
      </c>
      <c r="D154" s="137">
        <v>6</v>
      </c>
      <c r="E154" s="144">
        <v>135</v>
      </c>
      <c r="F154" s="138"/>
      <c r="G154" s="138"/>
      <c r="H154" s="138"/>
      <c r="I154" s="138" t="s">
        <v>1744</v>
      </c>
      <c r="J154" s="199">
        <f>E154</f>
        <v>135</v>
      </c>
      <c r="K154" s="199">
        <f t="shared" si="11"/>
        <v>810</v>
      </c>
      <c r="L154" s="139"/>
      <c r="M154" s="199">
        <f t="shared" si="12"/>
        <v>-135</v>
      </c>
      <c r="N154" s="141" t="s">
        <v>1735</v>
      </c>
      <c r="O154" s="145" t="s">
        <v>101</v>
      </c>
      <c r="P154" s="201">
        <v>45900</v>
      </c>
      <c r="Q154" s="146"/>
      <c r="S154" s="379"/>
      <c r="T154" s="134" t="s">
        <v>1719</v>
      </c>
      <c r="U154" s="136">
        <v>2</v>
      </c>
      <c r="V154" s="135"/>
    </row>
    <row r="155" spans="1:23" ht="12" x14ac:dyDescent="0.2">
      <c r="A155" s="141">
        <v>152</v>
      </c>
      <c r="B155" s="148" t="s">
        <v>1804</v>
      </c>
      <c r="C155" s="137" t="s">
        <v>23</v>
      </c>
      <c r="D155" s="137">
        <v>6</v>
      </c>
      <c r="E155" s="144">
        <v>380</v>
      </c>
      <c r="F155" s="138"/>
      <c r="G155" s="138"/>
      <c r="H155" s="138"/>
      <c r="I155" s="138" t="s">
        <v>1744</v>
      </c>
      <c r="J155" s="199">
        <f t="shared" ref="J155:J157" si="16">E155</f>
        <v>380</v>
      </c>
      <c r="K155" s="199">
        <f t="shared" si="11"/>
        <v>2280</v>
      </c>
      <c r="L155" s="139"/>
      <c r="M155" s="199">
        <f t="shared" si="12"/>
        <v>-380</v>
      </c>
      <c r="N155" s="141" t="s">
        <v>1735</v>
      </c>
      <c r="O155" s="145" t="s">
        <v>101</v>
      </c>
      <c r="P155" s="201">
        <v>45900</v>
      </c>
      <c r="Q155" s="146"/>
      <c r="S155" s="378" t="s">
        <v>1842</v>
      </c>
      <c r="T155" s="134" t="s">
        <v>1716</v>
      </c>
      <c r="U155" s="135">
        <v>55000</v>
      </c>
      <c r="V155" s="135">
        <f t="shared" si="10"/>
        <v>55000</v>
      </c>
    </row>
    <row r="156" spans="1:23" ht="12" x14ac:dyDescent="0.2">
      <c r="A156" s="141">
        <v>153</v>
      </c>
      <c r="B156" s="148" t="s">
        <v>1807</v>
      </c>
      <c r="C156" s="137" t="s">
        <v>23</v>
      </c>
      <c r="D156" s="137">
        <v>6</v>
      </c>
      <c r="E156" s="144">
        <v>950</v>
      </c>
      <c r="F156" s="138"/>
      <c r="G156" s="138"/>
      <c r="H156" s="138"/>
      <c r="I156" s="138" t="s">
        <v>1744</v>
      </c>
      <c r="J156" s="199">
        <f t="shared" si="16"/>
        <v>950</v>
      </c>
      <c r="K156" s="199">
        <f t="shared" si="11"/>
        <v>5700</v>
      </c>
      <c r="L156" s="139"/>
      <c r="M156" s="199">
        <f t="shared" si="12"/>
        <v>-950</v>
      </c>
      <c r="N156" s="141" t="s">
        <v>1735</v>
      </c>
      <c r="O156" s="145" t="s">
        <v>101</v>
      </c>
      <c r="P156" s="201">
        <v>45900</v>
      </c>
      <c r="Q156" s="146"/>
      <c r="S156" s="379"/>
      <c r="T156" s="134" t="s">
        <v>1719</v>
      </c>
      <c r="U156" s="136">
        <v>1</v>
      </c>
      <c r="V156" s="135"/>
    </row>
    <row r="157" spans="1:23" ht="12" x14ac:dyDescent="0.2">
      <c r="A157" s="141">
        <v>154</v>
      </c>
      <c r="B157" s="148" t="s">
        <v>1810</v>
      </c>
      <c r="C157" s="137" t="s">
        <v>23</v>
      </c>
      <c r="D157" s="137">
        <v>1</v>
      </c>
      <c r="E157" s="144">
        <v>3188</v>
      </c>
      <c r="F157" s="138"/>
      <c r="G157" s="138"/>
      <c r="H157" s="138"/>
      <c r="I157" s="138" t="s">
        <v>1744</v>
      </c>
      <c r="J157" s="199">
        <f t="shared" si="16"/>
        <v>3188</v>
      </c>
      <c r="K157" s="199">
        <f t="shared" si="11"/>
        <v>3188</v>
      </c>
      <c r="L157" s="139"/>
      <c r="M157" s="199">
        <f t="shared" si="12"/>
        <v>-3188</v>
      </c>
      <c r="N157" s="141" t="s">
        <v>1735</v>
      </c>
      <c r="O157" s="145" t="s">
        <v>101</v>
      </c>
      <c r="P157" s="201">
        <v>45900</v>
      </c>
      <c r="Q157" s="146"/>
      <c r="S157" s="378" t="s">
        <v>1843</v>
      </c>
      <c r="T157" s="134" t="s">
        <v>1716</v>
      </c>
      <c r="U157" s="135">
        <v>3191.95</v>
      </c>
      <c r="V157" s="135">
        <f t="shared" si="10"/>
        <v>287.04586330935251</v>
      </c>
    </row>
    <row r="158" spans="1:23" ht="12" x14ac:dyDescent="0.2">
      <c r="A158" s="141">
        <v>155</v>
      </c>
      <c r="B158" s="148" t="s">
        <v>1813</v>
      </c>
      <c r="C158" s="137" t="s">
        <v>23</v>
      </c>
      <c r="D158" s="137">
        <v>20</v>
      </c>
      <c r="E158" s="144">
        <v>8800</v>
      </c>
      <c r="F158" s="138">
        <v>0.3</v>
      </c>
      <c r="G158" s="138">
        <v>7.0000000000000007E-2</v>
      </c>
      <c r="H158" s="138"/>
      <c r="I158" s="138"/>
      <c r="J158" s="199">
        <f t="shared" si="15"/>
        <v>5728.7999999999993</v>
      </c>
      <c r="K158" s="199">
        <f t="shared" si="11"/>
        <v>114575.99999999999</v>
      </c>
      <c r="L158" s="139"/>
      <c r="M158" s="199">
        <f t="shared" si="12"/>
        <v>-5728.7999999999993</v>
      </c>
      <c r="N158" s="141" t="s">
        <v>1735</v>
      </c>
      <c r="O158" s="145"/>
      <c r="P158" s="145"/>
      <c r="Q158" s="146"/>
      <c r="S158" s="379"/>
      <c r="T158" s="134" t="s">
        <v>1719</v>
      </c>
      <c r="U158" s="136">
        <v>11.12</v>
      </c>
      <c r="V158" s="135"/>
    </row>
    <row r="159" spans="1:23" ht="12" x14ac:dyDescent="0.2">
      <c r="A159" s="141">
        <v>156</v>
      </c>
      <c r="B159" s="148" t="s">
        <v>1816</v>
      </c>
      <c r="C159" s="137" t="s">
        <v>23</v>
      </c>
      <c r="D159" s="137">
        <v>10</v>
      </c>
      <c r="E159" s="144">
        <v>5401.67</v>
      </c>
      <c r="F159" s="138">
        <v>0.3</v>
      </c>
      <c r="G159" s="138">
        <v>7.0000000000000007E-2</v>
      </c>
      <c r="H159" s="138"/>
      <c r="I159" s="138"/>
      <c r="J159" s="199">
        <f t="shared" si="15"/>
        <v>3516.4871699999994</v>
      </c>
      <c r="K159" s="199">
        <f t="shared" si="11"/>
        <v>35164.871699999996</v>
      </c>
      <c r="L159" s="139"/>
      <c r="M159" s="199">
        <f t="shared" si="12"/>
        <v>-3516.4871699999994</v>
      </c>
      <c r="N159" s="141" t="s">
        <v>1735</v>
      </c>
      <c r="O159" s="145"/>
      <c r="P159" s="145"/>
      <c r="Q159" s="146"/>
      <c r="S159" s="378" t="s">
        <v>1844</v>
      </c>
      <c r="T159" s="134" t="s">
        <v>1716</v>
      </c>
      <c r="U159" s="135">
        <v>81426.600000000006</v>
      </c>
      <c r="V159" s="135">
        <f t="shared" si="10"/>
        <v>1163.237142857143</v>
      </c>
    </row>
    <row r="160" spans="1:23" ht="12" x14ac:dyDescent="0.2">
      <c r="A160" s="141">
        <v>157</v>
      </c>
      <c r="B160" s="148" t="s">
        <v>1819</v>
      </c>
      <c r="C160" s="137" t="s">
        <v>23</v>
      </c>
      <c r="D160" s="137">
        <v>2</v>
      </c>
      <c r="E160" s="144">
        <v>668.6</v>
      </c>
      <c r="F160" s="138">
        <v>0.3</v>
      </c>
      <c r="G160" s="138">
        <v>7.0000000000000007E-2</v>
      </c>
      <c r="H160" s="138"/>
      <c r="I160" s="138"/>
      <c r="J160" s="199">
        <f t="shared" si="15"/>
        <v>435.25859999999994</v>
      </c>
      <c r="K160" s="199">
        <f t="shared" si="11"/>
        <v>870.51719999999989</v>
      </c>
      <c r="L160" s="139"/>
      <c r="M160" s="199">
        <f t="shared" si="12"/>
        <v>-435.25859999999994</v>
      </c>
      <c r="N160" s="141" t="s">
        <v>1735</v>
      </c>
      <c r="O160" s="145"/>
      <c r="P160" s="145"/>
      <c r="Q160" s="146"/>
      <c r="S160" s="379"/>
      <c r="T160" s="134" t="s">
        <v>1719</v>
      </c>
      <c r="U160" s="136">
        <v>70</v>
      </c>
      <c r="V160" s="135"/>
    </row>
    <row r="161" spans="1:23" ht="12" x14ac:dyDescent="0.2">
      <c r="A161" s="141">
        <v>158</v>
      </c>
      <c r="B161" s="148" t="s">
        <v>1821</v>
      </c>
      <c r="C161" s="137" t="s">
        <v>23</v>
      </c>
      <c r="D161" s="137">
        <v>2</v>
      </c>
      <c r="E161" s="144">
        <v>1987.5</v>
      </c>
      <c r="F161" s="138">
        <v>0.3</v>
      </c>
      <c r="G161" s="138">
        <v>7.0000000000000007E-2</v>
      </c>
      <c r="H161" s="138"/>
      <c r="I161" s="138"/>
      <c r="J161" s="199">
        <f t="shared" si="15"/>
        <v>1293.8625</v>
      </c>
      <c r="K161" s="199">
        <f t="shared" si="11"/>
        <v>2587.7249999999999</v>
      </c>
      <c r="L161" s="139"/>
      <c r="M161" s="199">
        <f t="shared" si="12"/>
        <v>-1293.8625</v>
      </c>
      <c r="N161" s="141" t="s">
        <v>1735</v>
      </c>
      <c r="O161" s="145"/>
      <c r="P161" s="145"/>
      <c r="Q161" s="146"/>
      <c r="S161" s="378" t="s">
        <v>1845</v>
      </c>
      <c r="T161" s="134" t="s">
        <v>1716</v>
      </c>
      <c r="U161" s="135">
        <v>7380.5</v>
      </c>
      <c r="V161" s="135">
        <f t="shared" si="10"/>
        <v>474.63022508038586</v>
      </c>
    </row>
    <row r="162" spans="1:23" ht="12" x14ac:dyDescent="0.2">
      <c r="A162" s="141">
        <v>159</v>
      </c>
      <c r="B162" s="148" t="s">
        <v>1824</v>
      </c>
      <c r="C162" s="137" t="s">
        <v>23</v>
      </c>
      <c r="D162" s="137">
        <v>1</v>
      </c>
      <c r="E162" s="144">
        <v>1200</v>
      </c>
      <c r="F162" s="138">
        <v>0.3</v>
      </c>
      <c r="G162" s="138">
        <v>7.0000000000000007E-2</v>
      </c>
      <c r="H162" s="138"/>
      <c r="I162" s="138"/>
      <c r="J162" s="199">
        <f t="shared" si="15"/>
        <v>781.19999999999993</v>
      </c>
      <c r="K162" s="199">
        <f t="shared" si="11"/>
        <v>781.19999999999993</v>
      </c>
      <c r="L162" s="139"/>
      <c r="M162" s="199">
        <f t="shared" si="12"/>
        <v>-781.19999999999993</v>
      </c>
      <c r="N162" s="141" t="s">
        <v>1735</v>
      </c>
      <c r="O162" s="145"/>
      <c r="P162" s="145"/>
      <c r="Q162" s="146"/>
      <c r="S162" s="379"/>
      <c r="T162" s="134" t="s">
        <v>1719</v>
      </c>
      <c r="U162" s="136">
        <v>15.55</v>
      </c>
      <c r="V162" s="135"/>
      <c r="W162" s="149"/>
    </row>
    <row r="163" spans="1:23" ht="11.45" hidden="1" customHeight="1" outlineLevel="1" x14ac:dyDescent="0.2">
      <c r="A163" s="141">
        <v>160</v>
      </c>
      <c r="B163" s="148" t="s">
        <v>1890</v>
      </c>
      <c r="C163" s="150" t="s">
        <v>1891</v>
      </c>
      <c r="D163" s="150">
        <v>13</v>
      </c>
      <c r="E163" s="151"/>
      <c r="F163" s="152"/>
      <c r="G163" s="152"/>
      <c r="H163" s="152"/>
      <c r="I163" s="152"/>
      <c r="J163" s="380" t="s">
        <v>1892</v>
      </c>
      <c r="K163" s="202"/>
      <c r="L163" s="173"/>
      <c r="M163" s="199" t="e">
        <f t="shared" si="12"/>
        <v>#VALUE!</v>
      </c>
      <c r="N163" s="141" t="s">
        <v>1747</v>
      </c>
      <c r="O163" s="145"/>
      <c r="P163" s="145"/>
      <c r="Q163" s="146"/>
      <c r="S163" s="378" t="s">
        <v>1846</v>
      </c>
      <c r="T163" s="134" t="s">
        <v>1716</v>
      </c>
      <c r="U163" s="135">
        <v>2962.95</v>
      </c>
      <c r="V163" s="135">
        <f t="shared" si="10"/>
        <v>325.59890109890108</v>
      </c>
      <c r="W163" s="149"/>
    </row>
    <row r="164" spans="1:23" ht="12" hidden="1" outlineLevel="1" x14ac:dyDescent="0.2">
      <c r="A164" s="141">
        <v>161</v>
      </c>
      <c r="B164" s="148" t="s">
        <v>1893</v>
      </c>
      <c r="C164" s="150" t="s">
        <v>1891</v>
      </c>
      <c r="D164" s="150">
        <v>4</v>
      </c>
      <c r="E164" s="151"/>
      <c r="F164" s="152"/>
      <c r="G164" s="152"/>
      <c r="H164" s="152"/>
      <c r="I164" s="152"/>
      <c r="J164" s="381"/>
      <c r="K164" s="203"/>
      <c r="L164" s="174"/>
      <c r="M164" s="199">
        <f t="shared" si="12"/>
        <v>0</v>
      </c>
      <c r="N164" s="141" t="s">
        <v>1747</v>
      </c>
      <c r="O164" s="145"/>
      <c r="P164" s="145"/>
      <c r="Q164" s="146"/>
      <c r="S164" s="379"/>
      <c r="T164" s="134" t="s">
        <v>1719</v>
      </c>
      <c r="U164" s="136">
        <v>9.1</v>
      </c>
      <c r="V164" s="135"/>
      <c r="W164" s="149"/>
    </row>
    <row r="165" spans="1:23" ht="12" hidden="1" outlineLevel="1" x14ac:dyDescent="0.2">
      <c r="A165" s="141">
        <v>162</v>
      </c>
      <c r="B165" s="148" t="s">
        <v>1894</v>
      </c>
      <c r="C165" s="150" t="s">
        <v>1891</v>
      </c>
      <c r="D165" s="150">
        <v>135</v>
      </c>
      <c r="E165" s="151"/>
      <c r="F165" s="152"/>
      <c r="G165" s="152"/>
      <c r="H165" s="152"/>
      <c r="I165" s="152"/>
      <c r="J165" s="381"/>
      <c r="K165" s="203"/>
      <c r="L165" s="174"/>
      <c r="M165" s="199">
        <f t="shared" ref="M165:M180" si="17">L165-J165</f>
        <v>0</v>
      </c>
      <c r="N165" s="141" t="s">
        <v>1747</v>
      </c>
      <c r="O165" s="145"/>
      <c r="P165" s="145"/>
      <c r="Q165" s="146"/>
      <c r="S165" s="378" t="s">
        <v>1847</v>
      </c>
      <c r="T165" s="134" t="s">
        <v>1716</v>
      </c>
      <c r="U165" s="135">
        <v>10805.47</v>
      </c>
      <c r="V165" s="135">
        <f t="shared" si="10"/>
        <v>2349.0152173913043</v>
      </c>
      <c r="W165" s="149"/>
    </row>
    <row r="166" spans="1:23" ht="12" hidden="1" outlineLevel="1" x14ac:dyDescent="0.2">
      <c r="A166" s="141">
        <v>163</v>
      </c>
      <c r="B166" s="148" t="s">
        <v>1895</v>
      </c>
      <c r="C166" s="150" t="s">
        <v>1891</v>
      </c>
      <c r="D166" s="150">
        <v>53</v>
      </c>
      <c r="E166" s="151"/>
      <c r="F166" s="152"/>
      <c r="G166" s="152"/>
      <c r="H166" s="152"/>
      <c r="I166" s="152"/>
      <c r="J166" s="381"/>
      <c r="K166" s="203"/>
      <c r="L166" s="174"/>
      <c r="M166" s="199">
        <f t="shared" si="17"/>
        <v>0</v>
      </c>
      <c r="N166" s="141" t="s">
        <v>1747</v>
      </c>
      <c r="O166" s="145"/>
      <c r="P166" s="145"/>
      <c r="Q166" s="146"/>
      <c r="S166" s="379"/>
      <c r="T166" s="134" t="s">
        <v>1719</v>
      </c>
      <c r="U166" s="136">
        <v>4.5999999999999996</v>
      </c>
      <c r="V166" s="135"/>
      <c r="W166" s="149"/>
    </row>
    <row r="167" spans="1:23" ht="12" hidden="1" outlineLevel="1" x14ac:dyDescent="0.2">
      <c r="A167" s="153">
        <v>164</v>
      </c>
      <c r="B167" s="154" t="s">
        <v>1896</v>
      </c>
      <c r="C167" s="155" t="s">
        <v>1891</v>
      </c>
      <c r="D167" s="155">
        <v>84</v>
      </c>
      <c r="E167" s="151"/>
      <c r="F167" s="152"/>
      <c r="G167" s="152"/>
      <c r="H167" s="152"/>
      <c r="I167" s="152"/>
      <c r="J167" s="381"/>
      <c r="K167" s="203"/>
      <c r="L167" s="174"/>
      <c r="M167" s="199">
        <f t="shared" si="17"/>
        <v>0</v>
      </c>
      <c r="N167" s="153" t="s">
        <v>1747</v>
      </c>
      <c r="O167" s="145"/>
      <c r="P167" s="145"/>
      <c r="Q167" s="146"/>
      <c r="S167" s="378" t="s">
        <v>1848</v>
      </c>
      <c r="T167" s="134" t="s">
        <v>1716</v>
      </c>
      <c r="U167" s="135">
        <v>5127.2</v>
      </c>
      <c r="V167" s="135">
        <f t="shared" si="10"/>
        <v>86.666666666666671</v>
      </c>
      <c r="W167" s="149"/>
    </row>
    <row r="168" spans="1:23" ht="13.9" hidden="1" customHeight="1" outlineLevel="1" x14ac:dyDescent="0.2">
      <c r="A168" s="141">
        <v>165</v>
      </c>
      <c r="B168" s="156" t="s">
        <v>1897</v>
      </c>
      <c r="C168" s="150" t="s">
        <v>1898</v>
      </c>
      <c r="D168" s="150">
        <v>1</v>
      </c>
      <c r="E168" s="151"/>
      <c r="F168" s="152"/>
      <c r="G168" s="152"/>
      <c r="H168" s="152"/>
      <c r="I168" s="152"/>
      <c r="J168" s="381"/>
      <c r="K168" s="203"/>
      <c r="L168" s="174"/>
      <c r="M168" s="199">
        <f t="shared" si="17"/>
        <v>0</v>
      </c>
      <c r="N168" s="141" t="s">
        <v>1734</v>
      </c>
      <c r="O168" s="145"/>
      <c r="P168" s="145"/>
      <c r="Q168" s="146"/>
      <c r="S168" s="379"/>
      <c r="T168" s="134" t="s">
        <v>1719</v>
      </c>
      <c r="U168" s="136">
        <v>59.16</v>
      </c>
      <c r="V168" s="135"/>
      <c r="W168" s="149"/>
    </row>
    <row r="169" spans="1:23" ht="13.9" hidden="1" customHeight="1" outlineLevel="1" x14ac:dyDescent="0.2">
      <c r="A169" s="141">
        <v>166</v>
      </c>
      <c r="B169" s="156" t="s">
        <v>1899</v>
      </c>
      <c r="C169" s="150" t="s">
        <v>1898</v>
      </c>
      <c r="D169" s="150">
        <v>1</v>
      </c>
      <c r="E169" s="151"/>
      <c r="F169" s="152"/>
      <c r="G169" s="152"/>
      <c r="H169" s="152"/>
      <c r="I169" s="152"/>
      <c r="J169" s="381"/>
      <c r="K169" s="203"/>
      <c r="L169" s="174"/>
      <c r="M169" s="199">
        <f t="shared" si="17"/>
        <v>0</v>
      </c>
      <c r="N169" s="141" t="s">
        <v>1734</v>
      </c>
      <c r="O169" s="145"/>
      <c r="P169" s="145"/>
      <c r="Q169" s="146"/>
      <c r="S169" s="378" t="s">
        <v>1849</v>
      </c>
      <c r="T169" s="134" t="s">
        <v>1716</v>
      </c>
      <c r="U169" s="140">
        <v>515</v>
      </c>
      <c r="V169" s="135">
        <f t="shared" si="10"/>
        <v>515</v>
      </c>
      <c r="W169" s="149"/>
    </row>
    <row r="170" spans="1:23" ht="12" hidden="1" outlineLevel="1" x14ac:dyDescent="0.2">
      <c r="A170" s="141">
        <v>167</v>
      </c>
      <c r="B170" s="156" t="s">
        <v>1900</v>
      </c>
      <c r="C170" s="150" t="s">
        <v>1901</v>
      </c>
      <c r="D170" s="150">
        <v>1</v>
      </c>
      <c r="E170" s="151"/>
      <c r="F170" s="152"/>
      <c r="G170" s="152"/>
      <c r="H170" s="152"/>
      <c r="I170" s="152"/>
      <c r="J170" s="381"/>
      <c r="K170" s="203"/>
      <c r="L170" s="174"/>
      <c r="M170" s="199">
        <f t="shared" si="17"/>
        <v>0</v>
      </c>
      <c r="N170" s="141" t="s">
        <v>1747</v>
      </c>
      <c r="O170" s="145"/>
      <c r="P170" s="145"/>
      <c r="Q170" s="146"/>
      <c r="S170" s="379"/>
      <c r="T170" s="134" t="s">
        <v>1719</v>
      </c>
      <c r="U170" s="136">
        <v>1</v>
      </c>
      <c r="V170" s="135"/>
      <c r="W170" s="149"/>
    </row>
    <row r="171" spans="1:23" ht="12" hidden="1" outlineLevel="1" x14ac:dyDescent="0.2">
      <c r="A171" s="141">
        <v>168</v>
      </c>
      <c r="B171" s="156" t="s">
        <v>1902</v>
      </c>
      <c r="C171" s="150" t="s">
        <v>1901</v>
      </c>
      <c r="D171" s="150">
        <v>1</v>
      </c>
      <c r="E171" s="151"/>
      <c r="F171" s="152"/>
      <c r="G171" s="152"/>
      <c r="H171" s="152"/>
      <c r="I171" s="152"/>
      <c r="J171" s="381"/>
      <c r="K171" s="203"/>
      <c r="L171" s="174"/>
      <c r="M171" s="199">
        <f t="shared" si="17"/>
        <v>0</v>
      </c>
      <c r="N171" s="141" t="s">
        <v>1747</v>
      </c>
      <c r="O171" s="145"/>
      <c r="P171" s="145"/>
      <c r="Q171" s="146"/>
      <c r="S171" s="378" t="s">
        <v>1850</v>
      </c>
      <c r="T171" s="134" t="s">
        <v>1716</v>
      </c>
      <c r="U171" s="135">
        <v>2825</v>
      </c>
      <c r="V171" s="135">
        <f t="shared" si="10"/>
        <v>941.66666666666663</v>
      </c>
      <c r="W171" s="149"/>
    </row>
    <row r="172" spans="1:23" ht="12" hidden="1" outlineLevel="1" x14ac:dyDescent="0.2">
      <c r="A172" s="141">
        <v>169</v>
      </c>
      <c r="B172" s="156" t="s">
        <v>1903</v>
      </c>
      <c r="C172" s="150" t="s">
        <v>1904</v>
      </c>
      <c r="D172" s="150">
        <v>50</v>
      </c>
      <c r="E172" s="151"/>
      <c r="F172" s="152"/>
      <c r="G172" s="152"/>
      <c r="H172" s="152"/>
      <c r="I172" s="152"/>
      <c r="J172" s="381"/>
      <c r="K172" s="203"/>
      <c r="L172" s="174"/>
      <c r="M172" s="199">
        <f t="shared" si="17"/>
        <v>0</v>
      </c>
      <c r="N172" s="141" t="s">
        <v>1734</v>
      </c>
      <c r="O172" s="145"/>
      <c r="P172" s="145"/>
      <c r="Q172" s="146"/>
      <c r="S172" s="379"/>
      <c r="T172" s="134" t="s">
        <v>1719</v>
      </c>
      <c r="U172" s="136">
        <v>3</v>
      </c>
      <c r="V172" s="135"/>
      <c r="W172" s="149"/>
    </row>
    <row r="173" spans="1:23" ht="12" hidden="1" outlineLevel="1" x14ac:dyDescent="0.2">
      <c r="A173" s="141">
        <v>170</v>
      </c>
      <c r="B173" s="157" t="s">
        <v>1905</v>
      </c>
      <c r="C173" s="150" t="s">
        <v>23</v>
      </c>
      <c r="D173" s="150">
        <v>1</v>
      </c>
      <c r="E173" s="151"/>
      <c r="F173" s="152"/>
      <c r="G173" s="152"/>
      <c r="H173" s="152"/>
      <c r="I173" s="152"/>
      <c r="J173" s="381"/>
      <c r="K173" s="203"/>
      <c r="L173" s="174"/>
      <c r="M173" s="199">
        <f t="shared" si="17"/>
        <v>0</v>
      </c>
      <c r="N173" s="141" t="s">
        <v>1734</v>
      </c>
      <c r="O173" s="145"/>
      <c r="P173" s="145"/>
      <c r="Q173" s="146"/>
      <c r="S173" s="378" t="s">
        <v>1851</v>
      </c>
      <c r="T173" s="134" t="s">
        <v>1716</v>
      </c>
      <c r="U173" s="135">
        <v>39667.019999999997</v>
      </c>
      <c r="V173" s="135">
        <f t="shared" si="10"/>
        <v>3966.7019999999998</v>
      </c>
      <c r="W173" s="149"/>
    </row>
    <row r="174" spans="1:23" ht="12" hidden="1" outlineLevel="1" x14ac:dyDescent="0.2">
      <c r="A174" s="141">
        <v>171</v>
      </c>
      <c r="B174" s="157" t="s">
        <v>1906</v>
      </c>
      <c r="C174" s="150" t="s">
        <v>23</v>
      </c>
      <c r="D174" s="150">
        <v>1</v>
      </c>
      <c r="E174" s="151"/>
      <c r="F174" s="152"/>
      <c r="G174" s="152"/>
      <c r="H174" s="152"/>
      <c r="I174" s="152"/>
      <c r="J174" s="381"/>
      <c r="K174" s="203"/>
      <c r="L174" s="174"/>
      <c r="M174" s="199">
        <f t="shared" si="17"/>
        <v>0</v>
      </c>
      <c r="N174" s="141" t="s">
        <v>1734</v>
      </c>
      <c r="O174" s="145"/>
      <c r="P174" s="145"/>
      <c r="Q174" s="146"/>
      <c r="S174" s="379"/>
      <c r="T174" s="134" t="s">
        <v>1719</v>
      </c>
      <c r="U174" s="136">
        <v>10</v>
      </c>
      <c r="V174" s="135"/>
      <c r="W174" s="149"/>
    </row>
    <row r="175" spans="1:23" ht="12" hidden="1" outlineLevel="1" x14ac:dyDescent="0.2">
      <c r="A175" s="141">
        <v>172</v>
      </c>
      <c r="B175" s="142" t="s">
        <v>1907</v>
      </c>
      <c r="C175" s="150" t="s">
        <v>23</v>
      </c>
      <c r="D175" s="150">
        <v>6</v>
      </c>
      <c r="E175" s="151"/>
      <c r="F175" s="152"/>
      <c r="G175" s="152"/>
      <c r="H175" s="152"/>
      <c r="I175" s="152"/>
      <c r="J175" s="381"/>
      <c r="K175" s="203"/>
      <c r="L175" s="174"/>
      <c r="M175" s="199">
        <f t="shared" si="17"/>
        <v>0</v>
      </c>
      <c r="N175" s="141" t="s">
        <v>1734</v>
      </c>
      <c r="O175" s="145"/>
      <c r="P175" s="145"/>
      <c r="Q175" s="146"/>
      <c r="S175" s="378" t="s">
        <v>1852</v>
      </c>
      <c r="T175" s="134" t="s">
        <v>1716</v>
      </c>
      <c r="U175" s="135">
        <v>16455.88</v>
      </c>
      <c r="V175" s="135">
        <f t="shared" si="10"/>
        <v>3291.1760000000004</v>
      </c>
      <c r="W175" s="149"/>
    </row>
    <row r="176" spans="1:23" ht="12" hidden="1" outlineLevel="1" x14ac:dyDescent="0.2">
      <c r="A176" s="141">
        <v>173</v>
      </c>
      <c r="B176" s="156" t="s">
        <v>1908</v>
      </c>
      <c r="C176" s="150" t="s">
        <v>1901</v>
      </c>
      <c r="D176" s="150">
        <v>12</v>
      </c>
      <c r="E176" s="151"/>
      <c r="F176" s="152"/>
      <c r="G176" s="152"/>
      <c r="H176" s="152"/>
      <c r="I176" s="152"/>
      <c r="J176" s="381"/>
      <c r="K176" s="203"/>
      <c r="L176" s="174"/>
      <c r="M176" s="199">
        <f t="shared" si="17"/>
        <v>0</v>
      </c>
      <c r="N176" s="141" t="s">
        <v>1747</v>
      </c>
      <c r="O176" s="145"/>
      <c r="P176" s="145"/>
      <c r="Q176" s="146"/>
      <c r="S176" s="379"/>
      <c r="T176" s="134" t="s">
        <v>1719</v>
      </c>
      <c r="U176" s="136">
        <v>5</v>
      </c>
      <c r="V176" s="135"/>
      <c r="W176" s="149"/>
    </row>
    <row r="177" spans="1:23" ht="12" hidden="1" outlineLevel="1" x14ac:dyDescent="0.2">
      <c r="A177" s="141">
        <v>174</v>
      </c>
      <c r="B177" s="156" t="s">
        <v>1909</v>
      </c>
      <c r="C177" s="150" t="s">
        <v>1901</v>
      </c>
      <c r="D177" s="150">
        <v>1</v>
      </c>
      <c r="E177" s="151"/>
      <c r="F177" s="152"/>
      <c r="G177" s="152"/>
      <c r="H177" s="152"/>
      <c r="I177" s="152"/>
      <c r="J177" s="381"/>
      <c r="K177" s="203"/>
      <c r="L177" s="174"/>
      <c r="M177" s="199">
        <f t="shared" si="17"/>
        <v>0</v>
      </c>
      <c r="N177" s="141" t="s">
        <v>1747</v>
      </c>
      <c r="O177" s="145"/>
      <c r="P177" s="145"/>
      <c r="Q177" s="146"/>
      <c r="S177" s="378" t="s">
        <v>1853</v>
      </c>
      <c r="T177" s="134" t="s">
        <v>1716</v>
      </c>
      <c r="U177" s="135">
        <v>1425</v>
      </c>
      <c r="V177" s="135">
        <f t="shared" si="10"/>
        <v>475</v>
      </c>
      <c r="W177" s="149"/>
    </row>
    <row r="178" spans="1:23" ht="12" hidden="1" outlineLevel="1" x14ac:dyDescent="0.2">
      <c r="A178" s="141">
        <v>175</v>
      </c>
      <c r="B178" s="156" t="s">
        <v>1910</v>
      </c>
      <c r="C178" s="150" t="s">
        <v>1901</v>
      </c>
      <c r="D178" s="150">
        <v>23</v>
      </c>
      <c r="E178" s="151"/>
      <c r="F178" s="152"/>
      <c r="G178" s="152"/>
      <c r="H178" s="152"/>
      <c r="I178" s="152"/>
      <c r="J178" s="381"/>
      <c r="K178" s="203"/>
      <c r="L178" s="174"/>
      <c r="M178" s="199">
        <f t="shared" si="17"/>
        <v>0</v>
      </c>
      <c r="N178" s="141" t="s">
        <v>1747</v>
      </c>
      <c r="O178" s="145"/>
      <c r="P178" s="145"/>
      <c r="Q178" s="146"/>
      <c r="S178" s="379"/>
      <c r="T178" s="134" t="s">
        <v>1719</v>
      </c>
      <c r="U178" s="136">
        <v>3</v>
      </c>
      <c r="V178" s="135"/>
      <c r="W178" s="149"/>
    </row>
    <row r="179" spans="1:23" ht="12" hidden="1" outlineLevel="1" x14ac:dyDescent="0.2">
      <c r="A179" s="141">
        <v>176</v>
      </c>
      <c r="B179" s="142" t="s">
        <v>1911</v>
      </c>
      <c r="C179" s="150" t="s">
        <v>59</v>
      </c>
      <c r="D179" s="150">
        <v>10</v>
      </c>
      <c r="E179" s="151"/>
      <c r="F179" s="152"/>
      <c r="G179" s="152"/>
      <c r="H179" s="152"/>
      <c r="I179" s="152"/>
      <c r="J179" s="381"/>
      <c r="K179" s="203"/>
      <c r="L179" s="174"/>
      <c r="M179" s="199">
        <f t="shared" si="17"/>
        <v>0</v>
      </c>
      <c r="N179" s="141" t="s">
        <v>1747</v>
      </c>
      <c r="O179" s="145"/>
      <c r="P179" s="145"/>
      <c r="Q179" s="146"/>
      <c r="S179" s="378" t="s">
        <v>1854</v>
      </c>
      <c r="T179" s="134" t="s">
        <v>1716</v>
      </c>
      <c r="U179" s="135">
        <v>2600</v>
      </c>
      <c r="V179" s="135">
        <f t="shared" si="10"/>
        <v>2600</v>
      </c>
      <c r="W179" s="149"/>
    </row>
    <row r="180" spans="1:23" ht="12" hidden="1" outlineLevel="1" x14ac:dyDescent="0.2">
      <c r="A180" s="141">
        <v>177</v>
      </c>
      <c r="B180" s="142" t="s">
        <v>1912</v>
      </c>
      <c r="C180" s="150" t="s">
        <v>59</v>
      </c>
      <c r="D180" s="158">
        <f>2.51+3.63+3.94+6.6436+9.63+9.31+9.81+5.61</f>
        <v>51.083600000000004</v>
      </c>
      <c r="E180" s="151"/>
      <c r="F180" s="152"/>
      <c r="G180" s="152"/>
      <c r="H180" s="152"/>
      <c r="I180" s="152"/>
      <c r="J180" s="382"/>
      <c r="K180" s="204"/>
      <c r="L180" s="175"/>
      <c r="M180" s="199">
        <f t="shared" si="17"/>
        <v>0</v>
      </c>
      <c r="N180" s="141" t="s">
        <v>1747</v>
      </c>
      <c r="O180" s="145"/>
      <c r="P180" s="145"/>
      <c r="Q180" s="146"/>
      <c r="S180" s="379"/>
      <c r="T180" s="134" t="s">
        <v>1719</v>
      </c>
      <c r="U180" s="136">
        <v>1</v>
      </c>
      <c r="V180" s="135"/>
      <c r="W180" s="149"/>
    </row>
    <row r="181" spans="1:23" ht="15" customHeight="1" collapsed="1" x14ac:dyDescent="0.2">
      <c r="A181" s="375" t="s">
        <v>89</v>
      </c>
      <c r="B181" s="376"/>
      <c r="C181" s="376"/>
      <c r="D181" s="377"/>
      <c r="E181" s="160">
        <f>SUMPRODUCT(D4:D180, E4:E180)</f>
        <v>3622450.3244964057</v>
      </c>
      <c r="F181" s="205"/>
      <c r="G181" s="205"/>
      <c r="H181" s="205"/>
      <c r="I181" s="205"/>
      <c r="J181" s="199"/>
      <c r="K181" s="113">
        <f>SUM(K4:K180)</f>
        <v>2749232.5311616552</v>
      </c>
      <c r="L181" s="199"/>
      <c r="M181" s="199"/>
      <c r="N181" s="141"/>
      <c r="O181" s="141"/>
      <c r="P181" s="141"/>
      <c r="Q181" s="206"/>
      <c r="S181" s="171" t="s">
        <v>1855</v>
      </c>
      <c r="T181" s="134" t="s">
        <v>1716</v>
      </c>
      <c r="U181" s="135">
        <v>3500</v>
      </c>
      <c r="V181" s="135" t="e">
        <f>U181/#REF!</f>
        <v>#REF!</v>
      </c>
      <c r="W181" s="149"/>
    </row>
    <row r="182" spans="1:23" ht="12" x14ac:dyDescent="0.2">
      <c r="S182" s="378" t="s">
        <v>1860</v>
      </c>
      <c r="T182" s="134" t="s">
        <v>1716</v>
      </c>
      <c r="U182" s="140">
        <v>317.19</v>
      </c>
      <c r="V182" s="135">
        <f t="shared" si="10"/>
        <v>317.19</v>
      </c>
    </row>
    <row r="183" spans="1:23" ht="12" x14ac:dyDescent="0.2">
      <c r="E183" s="163"/>
      <c r="S183" s="379"/>
      <c r="T183" s="134" t="s">
        <v>1719</v>
      </c>
      <c r="U183" s="136">
        <v>1</v>
      </c>
      <c r="V183" s="135"/>
    </row>
    <row r="184" spans="1:23" ht="12" x14ac:dyDescent="0.2">
      <c r="S184" s="378" t="s">
        <v>1861</v>
      </c>
      <c r="T184" s="134" t="s">
        <v>1716</v>
      </c>
      <c r="U184" s="135">
        <v>2001.38</v>
      </c>
      <c r="V184" s="135">
        <f t="shared" ref="V184:V238" si="18">U184/U185</f>
        <v>50.034500000000001</v>
      </c>
    </row>
    <row r="185" spans="1:23" x14ac:dyDescent="0.2">
      <c r="I185" s="3"/>
      <c r="J185" s="125" t="s">
        <v>1706</v>
      </c>
      <c r="K185" s="124"/>
      <c r="S185" s="379"/>
      <c r="T185" s="134" t="s">
        <v>1719</v>
      </c>
      <c r="U185" s="136">
        <v>40</v>
      </c>
      <c r="V185" s="135"/>
    </row>
    <row r="186" spans="1:23" x14ac:dyDescent="0.2">
      <c r="I186" s="3"/>
      <c r="J186" s="125" t="s">
        <v>1705</v>
      </c>
      <c r="K186" s="124"/>
      <c r="S186" s="378" t="s">
        <v>1862</v>
      </c>
      <c r="T186" s="134" t="s">
        <v>1716</v>
      </c>
      <c r="U186" s="135">
        <v>2502.89</v>
      </c>
      <c r="V186" s="135">
        <f t="shared" si="18"/>
        <v>62.572249999999997</v>
      </c>
    </row>
    <row r="187" spans="1:23" x14ac:dyDescent="0.2">
      <c r="I187" s="3"/>
      <c r="J187" s="125" t="s">
        <v>1710</v>
      </c>
      <c r="K187" s="124"/>
      <c r="S187" s="379"/>
      <c r="T187" s="134" t="s">
        <v>1719</v>
      </c>
      <c r="U187" s="136">
        <v>40</v>
      </c>
      <c r="V187" s="135"/>
    </row>
    <row r="188" spans="1:23" x14ac:dyDescent="0.2">
      <c r="I188" s="3"/>
      <c r="J188" s="125" t="s">
        <v>1917</v>
      </c>
      <c r="K188" s="124"/>
      <c r="S188" s="378" t="s">
        <v>1863</v>
      </c>
      <c r="T188" s="134" t="s">
        <v>1716</v>
      </c>
      <c r="U188" s="135">
        <v>3925.76</v>
      </c>
      <c r="V188" s="135">
        <f t="shared" si="18"/>
        <v>81.786666666666676</v>
      </c>
    </row>
    <row r="189" spans="1:23" x14ac:dyDescent="0.2">
      <c r="I189" s="3"/>
      <c r="J189" s="125" t="s">
        <v>1918</v>
      </c>
      <c r="K189" s="124">
        <f>K11+K30+K31+K41+K42+K46+K52+K58+K71+K128+K139+K141+K142+K143+K144+K145+K150+K154+K155+K156+K157</f>
        <v>331071.26</v>
      </c>
      <c r="S189" s="379"/>
      <c r="T189" s="134" t="s">
        <v>1719</v>
      </c>
      <c r="U189" s="136">
        <v>48</v>
      </c>
      <c r="V189" s="135"/>
    </row>
    <row r="190" spans="1:23" x14ac:dyDescent="0.2">
      <c r="I190" s="3"/>
      <c r="J190" s="125" t="s">
        <v>1919</v>
      </c>
      <c r="K190" s="124"/>
      <c r="S190" s="378" t="s">
        <v>1864</v>
      </c>
      <c r="T190" s="134" t="s">
        <v>1716</v>
      </c>
      <c r="U190" s="135">
        <v>16617.75</v>
      </c>
      <c r="V190" s="135">
        <f t="shared" si="18"/>
        <v>76.934027777777771</v>
      </c>
    </row>
    <row r="191" spans="1:23" x14ac:dyDescent="0.2">
      <c r="I191" s="3"/>
      <c r="J191" s="208" t="s">
        <v>1711</v>
      </c>
      <c r="K191" s="126">
        <f>SUBTOTAL(9,K185:K190)</f>
        <v>331071.26</v>
      </c>
      <c r="S191" s="379"/>
      <c r="T191" s="134" t="s">
        <v>1719</v>
      </c>
      <c r="U191" s="136">
        <v>216</v>
      </c>
      <c r="V191" s="135"/>
    </row>
    <row r="192" spans="1:23" ht="12" x14ac:dyDescent="0.2">
      <c r="K192" s="207">
        <f>K191/K181</f>
        <v>0.12042315673462144</v>
      </c>
      <c r="S192" s="378" t="s">
        <v>1865</v>
      </c>
      <c r="T192" s="134" t="s">
        <v>1716</v>
      </c>
      <c r="U192" s="140">
        <v>968.52</v>
      </c>
      <c r="V192" s="135">
        <f t="shared" si="18"/>
        <v>121.065</v>
      </c>
    </row>
    <row r="193" spans="19:23" ht="12" x14ac:dyDescent="0.2">
      <c r="S193" s="379"/>
      <c r="T193" s="134" t="s">
        <v>1719</v>
      </c>
      <c r="U193" s="136">
        <v>8</v>
      </c>
      <c r="V193" s="135"/>
    </row>
    <row r="194" spans="19:23" ht="12" x14ac:dyDescent="0.2">
      <c r="S194" s="378" t="s">
        <v>1866</v>
      </c>
      <c r="T194" s="134" t="s">
        <v>1716</v>
      </c>
      <c r="U194" s="135">
        <v>41998.14</v>
      </c>
      <c r="V194" s="135">
        <f t="shared" si="18"/>
        <v>139.06668874172186</v>
      </c>
    </row>
    <row r="195" spans="19:23" ht="12" x14ac:dyDescent="0.2">
      <c r="S195" s="379"/>
      <c r="T195" s="134" t="s">
        <v>1719</v>
      </c>
      <c r="U195" s="136">
        <v>302</v>
      </c>
      <c r="V195" s="135"/>
    </row>
    <row r="196" spans="19:23" ht="12" x14ac:dyDescent="0.2">
      <c r="S196" s="378" t="s">
        <v>1867</v>
      </c>
      <c r="T196" s="134" t="s">
        <v>1716</v>
      </c>
      <c r="U196" s="135">
        <v>5633.52</v>
      </c>
      <c r="V196" s="135">
        <f t="shared" si="18"/>
        <v>156.48666666666668</v>
      </c>
    </row>
    <row r="197" spans="19:23" ht="12" x14ac:dyDescent="0.2">
      <c r="S197" s="379"/>
      <c r="T197" s="134" t="s">
        <v>1719</v>
      </c>
      <c r="U197" s="136">
        <v>36</v>
      </c>
      <c r="V197" s="135"/>
    </row>
    <row r="198" spans="19:23" ht="12" x14ac:dyDescent="0.2">
      <c r="S198" s="378" t="s">
        <v>1868</v>
      </c>
      <c r="T198" s="134" t="s">
        <v>1716</v>
      </c>
      <c r="U198" s="135">
        <v>5100.3999999999996</v>
      </c>
      <c r="V198" s="135">
        <f t="shared" si="18"/>
        <v>212.51666666666665</v>
      </c>
    </row>
    <row r="199" spans="19:23" ht="12" x14ac:dyDescent="0.2">
      <c r="S199" s="379"/>
      <c r="T199" s="134" t="s">
        <v>1719</v>
      </c>
      <c r="U199" s="136">
        <v>24</v>
      </c>
      <c r="V199" s="135"/>
    </row>
    <row r="200" spans="19:23" ht="12" x14ac:dyDescent="0.2">
      <c r="S200" s="378" t="s">
        <v>1869</v>
      </c>
      <c r="T200" s="134" t="s">
        <v>1716</v>
      </c>
      <c r="U200" s="135">
        <v>2395.5700000000002</v>
      </c>
      <c r="V200" s="135">
        <f t="shared" si="18"/>
        <v>479.11400000000003</v>
      </c>
    </row>
    <row r="201" spans="19:23" ht="12" x14ac:dyDescent="0.2">
      <c r="S201" s="379"/>
      <c r="T201" s="134" t="s">
        <v>1719</v>
      </c>
      <c r="U201" s="136">
        <v>5</v>
      </c>
      <c r="V201" s="135"/>
    </row>
    <row r="202" spans="19:23" ht="12" x14ac:dyDescent="0.2">
      <c r="S202" s="378" t="s">
        <v>1870</v>
      </c>
      <c r="T202" s="134" t="s">
        <v>1716</v>
      </c>
      <c r="U202" s="140">
        <v>231.99</v>
      </c>
      <c r="V202" s="135">
        <f t="shared" si="18"/>
        <v>1.2746703296703297</v>
      </c>
    </row>
    <row r="203" spans="19:23" ht="12" x14ac:dyDescent="0.2">
      <c r="S203" s="379"/>
      <c r="T203" s="134" t="s">
        <v>1719</v>
      </c>
      <c r="U203" s="136">
        <v>182</v>
      </c>
      <c r="V203" s="135"/>
    </row>
    <row r="204" spans="19:23" ht="12" x14ac:dyDescent="0.2">
      <c r="S204" s="378" t="s">
        <v>1871</v>
      </c>
      <c r="T204" s="134" t="s">
        <v>1716</v>
      </c>
      <c r="U204" s="135">
        <v>37268</v>
      </c>
      <c r="V204" s="135">
        <f t="shared" si="18"/>
        <v>776.41666666666663</v>
      </c>
    </row>
    <row r="205" spans="19:23" ht="12" x14ac:dyDescent="0.2">
      <c r="S205" s="379"/>
      <c r="T205" s="134" t="s">
        <v>1719</v>
      </c>
      <c r="U205" s="136">
        <v>48</v>
      </c>
      <c r="V205" s="135"/>
    </row>
    <row r="206" spans="19:23" ht="12" x14ac:dyDescent="0.2">
      <c r="S206" s="378" t="s">
        <v>1872</v>
      </c>
      <c r="T206" s="134" t="s">
        <v>1716</v>
      </c>
      <c r="U206" s="140">
        <v>762.32</v>
      </c>
      <c r="V206" s="135">
        <f t="shared" si="18"/>
        <v>63.526666666666671</v>
      </c>
      <c r="W206" s="149"/>
    </row>
    <row r="207" spans="19:23" ht="12" x14ac:dyDescent="0.2">
      <c r="S207" s="379"/>
      <c r="T207" s="134" t="s">
        <v>1719</v>
      </c>
      <c r="U207" s="136">
        <v>12</v>
      </c>
      <c r="V207" s="135"/>
      <c r="W207" s="149"/>
    </row>
    <row r="208" spans="19:23" ht="12" x14ac:dyDescent="0.2">
      <c r="S208" s="378" t="s">
        <v>1873</v>
      </c>
      <c r="T208" s="134" t="s">
        <v>1716</v>
      </c>
      <c r="U208" s="135">
        <v>2676.23</v>
      </c>
      <c r="V208" s="135">
        <f t="shared" si="18"/>
        <v>167.264375</v>
      </c>
      <c r="W208" s="149"/>
    </row>
    <row r="209" spans="19:23" ht="12" x14ac:dyDescent="0.2">
      <c r="S209" s="379"/>
      <c r="T209" s="134" t="s">
        <v>1719</v>
      </c>
      <c r="U209" s="136">
        <v>16</v>
      </c>
      <c r="V209" s="135"/>
      <c r="W209" s="149"/>
    </row>
    <row r="210" spans="19:23" ht="12" x14ac:dyDescent="0.2">
      <c r="S210" s="378" t="s">
        <v>1874</v>
      </c>
      <c r="T210" s="134" t="s">
        <v>1716</v>
      </c>
      <c r="U210" s="135">
        <v>1176</v>
      </c>
      <c r="V210" s="135">
        <f t="shared" si="18"/>
        <v>58.8</v>
      </c>
      <c r="W210" s="149"/>
    </row>
    <row r="211" spans="19:23" ht="12" x14ac:dyDescent="0.2">
      <c r="S211" s="379"/>
      <c r="T211" s="134" t="s">
        <v>1719</v>
      </c>
      <c r="U211" s="136">
        <v>20</v>
      </c>
      <c r="V211" s="135"/>
      <c r="W211" s="149"/>
    </row>
    <row r="212" spans="19:23" ht="12" x14ac:dyDescent="0.2">
      <c r="S212" s="378" t="s">
        <v>1875</v>
      </c>
      <c r="T212" s="134" t="s">
        <v>1716</v>
      </c>
      <c r="U212" s="140">
        <v>899.08</v>
      </c>
      <c r="V212" s="135">
        <f t="shared" si="18"/>
        <v>149.84666666666666</v>
      </c>
      <c r="W212" s="149"/>
    </row>
    <row r="213" spans="19:23" ht="12" x14ac:dyDescent="0.2">
      <c r="S213" s="379"/>
      <c r="T213" s="134" t="s">
        <v>1719</v>
      </c>
      <c r="U213" s="136">
        <v>6</v>
      </c>
      <c r="V213" s="135"/>
      <c r="W213" s="149"/>
    </row>
    <row r="214" spans="19:23" ht="12" x14ac:dyDescent="0.2">
      <c r="S214" s="378" t="s">
        <v>1876</v>
      </c>
      <c r="T214" s="134" t="s">
        <v>1716</v>
      </c>
      <c r="U214" s="135">
        <v>2378.46</v>
      </c>
      <c r="V214" s="135">
        <f t="shared" si="18"/>
        <v>594.61500000000001</v>
      </c>
      <c r="W214" s="149"/>
    </row>
    <row r="215" spans="19:23" ht="12" x14ac:dyDescent="0.2">
      <c r="S215" s="379"/>
      <c r="T215" s="134" t="s">
        <v>1719</v>
      </c>
      <c r="U215" s="136">
        <v>4</v>
      </c>
      <c r="V215" s="135"/>
      <c r="W215" s="149"/>
    </row>
    <row r="216" spans="19:23" ht="12" x14ac:dyDescent="0.2">
      <c r="S216" s="378" t="s">
        <v>1877</v>
      </c>
      <c r="T216" s="134" t="s">
        <v>1716</v>
      </c>
      <c r="U216" s="135">
        <v>9133.41</v>
      </c>
      <c r="V216" s="135">
        <f t="shared" si="18"/>
        <v>207.57749999999999</v>
      </c>
      <c r="W216" s="149"/>
    </row>
    <row r="217" spans="19:23" ht="12" x14ac:dyDescent="0.2">
      <c r="S217" s="379"/>
      <c r="T217" s="134" t="s">
        <v>1719</v>
      </c>
      <c r="U217" s="136">
        <v>44</v>
      </c>
      <c r="V217" s="135"/>
      <c r="W217" s="149"/>
    </row>
    <row r="218" spans="19:23" ht="12" x14ac:dyDescent="0.2">
      <c r="S218" s="378" t="s">
        <v>1878</v>
      </c>
      <c r="T218" s="134" t="s">
        <v>1716</v>
      </c>
      <c r="U218" s="135">
        <v>4053.97</v>
      </c>
      <c r="V218" s="135">
        <f t="shared" si="18"/>
        <v>506.74624999999997</v>
      </c>
      <c r="W218" s="149"/>
    </row>
    <row r="219" spans="19:23" ht="12" x14ac:dyDescent="0.2">
      <c r="S219" s="379"/>
      <c r="T219" s="134" t="s">
        <v>1719</v>
      </c>
      <c r="U219" s="136">
        <v>8</v>
      </c>
      <c r="V219" s="135"/>
      <c r="W219" s="149"/>
    </row>
    <row r="220" spans="19:23" ht="12" x14ac:dyDescent="0.2">
      <c r="S220" s="378" t="s">
        <v>1879</v>
      </c>
      <c r="T220" s="134" t="s">
        <v>1716</v>
      </c>
      <c r="U220" s="135">
        <v>14162.52</v>
      </c>
      <c r="V220" s="135">
        <f t="shared" si="18"/>
        <v>208.27235294117648</v>
      </c>
      <c r="W220" s="149"/>
    </row>
    <row r="221" spans="19:23" ht="12" x14ac:dyDescent="0.2">
      <c r="S221" s="379"/>
      <c r="T221" s="134" t="s">
        <v>1719</v>
      </c>
      <c r="U221" s="136">
        <v>68</v>
      </c>
      <c r="V221" s="135"/>
      <c r="W221" s="149"/>
    </row>
    <row r="222" spans="19:23" ht="12" x14ac:dyDescent="0.2">
      <c r="S222" s="378" t="s">
        <v>1880</v>
      </c>
      <c r="T222" s="134" t="s">
        <v>1716</v>
      </c>
      <c r="U222" s="140">
        <v>638.35</v>
      </c>
      <c r="V222" s="135">
        <f t="shared" si="18"/>
        <v>319.17500000000001</v>
      </c>
      <c r="W222" s="149"/>
    </row>
    <row r="223" spans="19:23" ht="12" x14ac:dyDescent="0.2">
      <c r="S223" s="379"/>
      <c r="T223" s="134" t="s">
        <v>1719</v>
      </c>
      <c r="U223" s="136">
        <v>2</v>
      </c>
      <c r="V223" s="135"/>
    </row>
    <row r="224" spans="19:23" ht="12" x14ac:dyDescent="0.2">
      <c r="S224" s="378" t="s">
        <v>1881</v>
      </c>
      <c r="T224" s="134" t="s">
        <v>1716</v>
      </c>
      <c r="U224" s="135">
        <v>11720.11</v>
      </c>
      <c r="V224" s="135">
        <f t="shared" si="18"/>
        <v>732.50687500000004</v>
      </c>
    </row>
    <row r="225" spans="19:22" ht="12" x14ac:dyDescent="0.2">
      <c r="S225" s="379"/>
      <c r="T225" s="134" t="s">
        <v>1719</v>
      </c>
      <c r="U225" s="136">
        <v>16</v>
      </c>
      <c r="V225" s="135"/>
    </row>
    <row r="226" spans="19:22" ht="12" x14ac:dyDescent="0.2">
      <c r="S226" s="378" t="s">
        <v>1882</v>
      </c>
      <c r="T226" s="134" t="s">
        <v>1716</v>
      </c>
      <c r="U226" s="135">
        <v>14133.94</v>
      </c>
      <c r="V226" s="135">
        <f t="shared" si="18"/>
        <v>403.82685714285714</v>
      </c>
    </row>
    <row r="227" spans="19:22" ht="12" x14ac:dyDescent="0.2">
      <c r="S227" s="379"/>
      <c r="T227" s="134" t="s">
        <v>1719</v>
      </c>
      <c r="U227" s="136">
        <v>35</v>
      </c>
      <c r="V227" s="135"/>
    </row>
    <row r="228" spans="19:22" ht="12" x14ac:dyDescent="0.2">
      <c r="S228" s="378" t="s">
        <v>1883</v>
      </c>
      <c r="T228" s="134" t="s">
        <v>1716</v>
      </c>
      <c r="U228" s="135">
        <v>13750.16</v>
      </c>
      <c r="V228" s="135">
        <f t="shared" si="18"/>
        <v>1145.8466666666666</v>
      </c>
    </row>
    <row r="229" spans="19:22" ht="12" x14ac:dyDescent="0.2">
      <c r="S229" s="379"/>
      <c r="T229" s="134" t="s">
        <v>1719</v>
      </c>
      <c r="U229" s="136">
        <v>12</v>
      </c>
      <c r="V229" s="135"/>
    </row>
    <row r="230" spans="19:22" ht="12" x14ac:dyDescent="0.2">
      <c r="S230" s="378" t="s">
        <v>1884</v>
      </c>
      <c r="T230" s="134" t="s">
        <v>1716</v>
      </c>
      <c r="U230" s="135">
        <v>27636.69</v>
      </c>
      <c r="V230" s="135">
        <f t="shared" si="18"/>
        <v>863.64656249999996</v>
      </c>
    </row>
    <row r="231" spans="19:22" ht="12" x14ac:dyDescent="0.2">
      <c r="S231" s="379"/>
      <c r="T231" s="134" t="s">
        <v>1719</v>
      </c>
      <c r="U231" s="136">
        <v>32</v>
      </c>
      <c r="V231" s="135"/>
    </row>
    <row r="232" spans="19:22" ht="12" x14ac:dyDescent="0.2">
      <c r="S232" s="378" t="s">
        <v>1885</v>
      </c>
      <c r="T232" s="134" t="s">
        <v>1716</v>
      </c>
      <c r="U232" s="140">
        <v>895.14</v>
      </c>
      <c r="V232" s="135">
        <f t="shared" si="18"/>
        <v>895.14</v>
      </c>
    </row>
    <row r="233" spans="19:22" ht="12" x14ac:dyDescent="0.2">
      <c r="S233" s="379"/>
      <c r="T233" s="134" t="s">
        <v>1719</v>
      </c>
      <c r="U233" s="136">
        <v>1</v>
      </c>
      <c r="V233" s="135"/>
    </row>
    <row r="234" spans="19:22" ht="12" x14ac:dyDescent="0.2">
      <c r="S234" s="378" t="s">
        <v>1886</v>
      </c>
      <c r="T234" s="134" t="s">
        <v>1716</v>
      </c>
      <c r="U234" s="135">
        <v>21605.54</v>
      </c>
      <c r="V234" s="135">
        <f t="shared" si="18"/>
        <v>720.18466666666666</v>
      </c>
    </row>
    <row r="235" spans="19:22" ht="12" x14ac:dyDescent="0.2">
      <c r="S235" s="379"/>
      <c r="T235" s="134" t="s">
        <v>1719</v>
      </c>
      <c r="U235" s="136">
        <v>30</v>
      </c>
      <c r="V235" s="135"/>
    </row>
    <row r="236" spans="19:22" ht="12" x14ac:dyDescent="0.2">
      <c r="S236" s="378" t="s">
        <v>1887</v>
      </c>
      <c r="T236" s="134" t="s">
        <v>1716</v>
      </c>
      <c r="U236" s="135">
        <v>3000</v>
      </c>
      <c r="V236" s="135">
        <f t="shared" si="18"/>
        <v>3000</v>
      </c>
    </row>
    <row r="237" spans="19:22" ht="12" x14ac:dyDescent="0.2">
      <c r="S237" s="379"/>
      <c r="T237" s="134" t="s">
        <v>1719</v>
      </c>
      <c r="U237" s="136">
        <v>1</v>
      </c>
      <c r="V237" s="135"/>
    </row>
    <row r="238" spans="19:22" ht="12" x14ac:dyDescent="0.2">
      <c r="S238" s="378" t="s">
        <v>1888</v>
      </c>
      <c r="T238" s="134" t="s">
        <v>1716</v>
      </c>
      <c r="U238" s="135">
        <v>16116.39</v>
      </c>
      <c r="V238" s="135">
        <f t="shared" si="18"/>
        <v>1007.274375</v>
      </c>
    </row>
    <row r="239" spans="19:22" ht="12" x14ac:dyDescent="0.2">
      <c r="S239" s="379"/>
      <c r="T239" s="134" t="s">
        <v>1719</v>
      </c>
      <c r="U239" s="136">
        <v>16</v>
      </c>
      <c r="V239" s="135"/>
    </row>
  </sheetData>
  <autoFilter ref="A3:Q181" xr:uid="{00000000-0009-0000-0000-00000A000000}"/>
  <mergeCells count="153">
    <mergeCell ref="S1:S2"/>
    <mergeCell ref="X1:X2"/>
    <mergeCell ref="S3:S4"/>
    <mergeCell ref="X3:X4"/>
    <mergeCell ref="S5:S6"/>
    <mergeCell ref="X5:X6"/>
    <mergeCell ref="S13:S14"/>
    <mergeCell ref="X13:X14"/>
    <mergeCell ref="S15:S16"/>
    <mergeCell ref="X15:X16"/>
    <mergeCell ref="S17:S18"/>
    <mergeCell ref="X17:X18"/>
    <mergeCell ref="S7:S8"/>
    <mergeCell ref="X7:X8"/>
    <mergeCell ref="S9:S10"/>
    <mergeCell ref="X9:X10"/>
    <mergeCell ref="S11:S12"/>
    <mergeCell ref="X11:X12"/>
    <mergeCell ref="S25:S26"/>
    <mergeCell ref="X25:X26"/>
    <mergeCell ref="S27:S28"/>
    <mergeCell ref="X27:X28"/>
    <mergeCell ref="S29:S30"/>
    <mergeCell ref="X29:X30"/>
    <mergeCell ref="S19:S20"/>
    <mergeCell ref="X19:X20"/>
    <mergeCell ref="S21:S22"/>
    <mergeCell ref="X21:X22"/>
    <mergeCell ref="S23:S24"/>
    <mergeCell ref="X23:X24"/>
    <mergeCell ref="S37:S38"/>
    <mergeCell ref="X37:X38"/>
    <mergeCell ref="S39:S40"/>
    <mergeCell ref="X39:X40"/>
    <mergeCell ref="S41:S42"/>
    <mergeCell ref="X41:X42"/>
    <mergeCell ref="S31:S32"/>
    <mergeCell ref="X31:X32"/>
    <mergeCell ref="S33:S34"/>
    <mergeCell ref="X33:X34"/>
    <mergeCell ref="S35:S36"/>
    <mergeCell ref="X35:X36"/>
    <mergeCell ref="S49:S50"/>
    <mergeCell ref="X49:X50"/>
    <mergeCell ref="S51:S52"/>
    <mergeCell ref="X51:X52"/>
    <mergeCell ref="S53:S54"/>
    <mergeCell ref="X53:X54"/>
    <mergeCell ref="S43:S44"/>
    <mergeCell ref="X43:X44"/>
    <mergeCell ref="S45:S46"/>
    <mergeCell ref="X45:X46"/>
    <mergeCell ref="S47:S48"/>
    <mergeCell ref="X47:X48"/>
    <mergeCell ref="S61:S62"/>
    <mergeCell ref="X61:X62"/>
    <mergeCell ref="S63:S64"/>
    <mergeCell ref="X63:X64"/>
    <mergeCell ref="S65:S66"/>
    <mergeCell ref="X65:X66"/>
    <mergeCell ref="S55:S56"/>
    <mergeCell ref="X55:X56"/>
    <mergeCell ref="S57:S58"/>
    <mergeCell ref="X57:X58"/>
    <mergeCell ref="S59:S60"/>
    <mergeCell ref="X59:X60"/>
    <mergeCell ref="S78:S79"/>
    <mergeCell ref="S80:S81"/>
    <mergeCell ref="S82:S83"/>
    <mergeCell ref="S84:S85"/>
    <mergeCell ref="S86:S87"/>
    <mergeCell ref="S88:S89"/>
    <mergeCell ref="S67:S68"/>
    <mergeCell ref="S69:S70"/>
    <mergeCell ref="S72:S73"/>
    <mergeCell ref="S74:S75"/>
    <mergeCell ref="S76:S77"/>
    <mergeCell ref="S102:S103"/>
    <mergeCell ref="S104:S105"/>
    <mergeCell ref="S106:S107"/>
    <mergeCell ref="S108:S109"/>
    <mergeCell ref="S110:S111"/>
    <mergeCell ref="S112:S113"/>
    <mergeCell ref="S90:S91"/>
    <mergeCell ref="S92:S93"/>
    <mergeCell ref="S94:S95"/>
    <mergeCell ref="S96:S97"/>
    <mergeCell ref="S98:S99"/>
    <mergeCell ref="S100:S101"/>
    <mergeCell ref="S126:S127"/>
    <mergeCell ref="S128:S129"/>
    <mergeCell ref="S130:S131"/>
    <mergeCell ref="S132:S133"/>
    <mergeCell ref="S134:S135"/>
    <mergeCell ref="S136:S137"/>
    <mergeCell ref="S114:S115"/>
    <mergeCell ref="S116:S117"/>
    <mergeCell ref="S118:S119"/>
    <mergeCell ref="S120:S121"/>
    <mergeCell ref="S122:S123"/>
    <mergeCell ref="S124:S125"/>
    <mergeCell ref="S149:S150"/>
    <mergeCell ref="S151:S152"/>
    <mergeCell ref="S153:S154"/>
    <mergeCell ref="S155:S156"/>
    <mergeCell ref="S157:S158"/>
    <mergeCell ref="S159:S160"/>
    <mergeCell ref="S138:S139"/>
    <mergeCell ref="S141:S142"/>
    <mergeCell ref="S143:S144"/>
    <mergeCell ref="S145:S146"/>
    <mergeCell ref="S147:S148"/>
    <mergeCell ref="S190:S191"/>
    <mergeCell ref="S192:S193"/>
    <mergeCell ref="S194:S195"/>
    <mergeCell ref="S196:S197"/>
    <mergeCell ref="S179:S180"/>
    <mergeCell ref="S182:S183"/>
    <mergeCell ref="S184:S185"/>
    <mergeCell ref="S161:S162"/>
    <mergeCell ref="J163:J180"/>
    <mergeCell ref="S163:S164"/>
    <mergeCell ref="S165:S166"/>
    <mergeCell ref="S167:S168"/>
    <mergeCell ref="S169:S170"/>
    <mergeCell ref="S171:S172"/>
    <mergeCell ref="S173:S174"/>
    <mergeCell ref="S175:S176"/>
    <mergeCell ref="S177:S178"/>
    <mergeCell ref="A181:D181"/>
    <mergeCell ref="S234:S235"/>
    <mergeCell ref="S236:S237"/>
    <mergeCell ref="S238:S239"/>
    <mergeCell ref="S222:S223"/>
    <mergeCell ref="S224:S225"/>
    <mergeCell ref="S226:S227"/>
    <mergeCell ref="S228:S229"/>
    <mergeCell ref="S230:S231"/>
    <mergeCell ref="S232:S233"/>
    <mergeCell ref="S210:S211"/>
    <mergeCell ref="S212:S213"/>
    <mergeCell ref="S214:S215"/>
    <mergeCell ref="S216:S217"/>
    <mergeCell ref="S218:S219"/>
    <mergeCell ref="S220:S221"/>
    <mergeCell ref="S198:S199"/>
    <mergeCell ref="S200:S201"/>
    <mergeCell ref="S202:S203"/>
    <mergeCell ref="S204:S205"/>
    <mergeCell ref="S206:S207"/>
    <mergeCell ref="S208:S209"/>
    <mergeCell ref="S186:S187"/>
    <mergeCell ref="S188:S189"/>
  </mergeCells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1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31" sqref="M31"/>
    </sheetView>
  </sheetViews>
  <sheetFormatPr defaultRowHeight="15" x14ac:dyDescent="0.25"/>
  <cols>
    <col min="1" max="1" width="13.42578125" customWidth="1"/>
    <col min="2" max="2" width="15.7109375" customWidth="1"/>
  </cols>
  <sheetData>
    <row r="1" spans="1:2" x14ac:dyDescent="0.25">
      <c r="A1" s="1" t="s">
        <v>481</v>
      </c>
    </row>
    <row r="2" spans="1:2" x14ac:dyDescent="0.25">
      <c r="A2" s="1"/>
    </row>
    <row r="3" spans="1:2" s="24" customFormat="1" x14ac:dyDescent="0.25">
      <c r="A3" s="22" t="s">
        <v>475</v>
      </c>
      <c r="B3" s="23">
        <f>Неон!H39</f>
        <v>2417117.7507372755</v>
      </c>
    </row>
    <row r="4" spans="1:2" x14ac:dyDescent="0.25">
      <c r="A4" s="18" t="s">
        <v>476</v>
      </c>
      <c r="B4" s="19" t="e">
        <f>'АВМ-общая'!#REF!</f>
        <v>#REF!</v>
      </c>
    </row>
    <row r="5" spans="1:2" x14ac:dyDescent="0.25">
      <c r="A5" s="18" t="s">
        <v>477</v>
      </c>
      <c r="B5" s="19" t="e">
        <f>#REF!</f>
        <v>#REF!</v>
      </c>
    </row>
    <row r="6" spans="1:2" x14ac:dyDescent="0.25">
      <c r="A6" s="18" t="s">
        <v>478</v>
      </c>
      <c r="B6" s="19">
        <f>'ВКМ Сервис'!H38</f>
        <v>1770442.3</v>
      </c>
    </row>
    <row r="7" spans="1:2" x14ac:dyDescent="0.25">
      <c r="A7" s="18" t="s">
        <v>479</v>
      </c>
      <c r="B7" s="19">
        <f>'ВКМ Сталь'!H12</f>
        <v>3702356.91</v>
      </c>
    </row>
    <row r="8" spans="1:2" x14ac:dyDescent="0.25">
      <c r="A8" s="18" t="s">
        <v>480</v>
      </c>
      <c r="B8" s="19">
        <f>Машзавод!H641</f>
        <v>10938245.110000001</v>
      </c>
    </row>
    <row r="9" spans="1:2" ht="15.75" thickBot="1" x14ac:dyDescent="0.3">
      <c r="A9" s="181" t="s">
        <v>1920</v>
      </c>
      <c r="B9" s="20">
        <f>РВС!K181</f>
        <v>2749232.5311616552</v>
      </c>
    </row>
    <row r="10" spans="1:2" ht="15.75" thickBot="1" x14ac:dyDescent="0.3">
      <c r="A10" s="182"/>
      <c r="B10" s="21" t="e">
        <f>SUM(B3:B9)</f>
        <v>#REF!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Неон</vt:lpstr>
      <vt:lpstr>АВМ-общая</vt:lpstr>
      <vt:lpstr>Динамика</vt:lpstr>
      <vt:lpstr>РЗХМ</vt:lpstr>
      <vt:lpstr>ВКМ Сервис</vt:lpstr>
      <vt:lpstr>ВКМ Сталь</vt:lpstr>
      <vt:lpstr>Машзавод</vt:lpstr>
      <vt:lpstr>РВС</vt:lpstr>
      <vt:lpstr>СВОД РМ Рейл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Земляникина Екатерина Сергеевна</dc:creator>
  <cp:lastModifiedBy>Васильева Лилия Вячеславовна</cp:lastModifiedBy>
  <cp:lastPrinted>2025-10-09T11:12:12Z</cp:lastPrinted>
  <dcterms:created xsi:type="dcterms:W3CDTF">2015-06-05T18:19:34Z</dcterms:created>
  <dcterms:modified xsi:type="dcterms:W3CDTF">2025-10-13T12:20:58Z</dcterms:modified>
</cp:coreProperties>
</file>